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queryTables/queryTable1.xml" ContentType="application/vnd.openxmlformats-officedocument.spreadsheetml.queryTable+xml"/>
  <Override PartName="/xl/slicers/slicer1.xml" ContentType="application/vnd.ms-excel.slicer+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queryTables/queryTable3.xml" ContentType="application/vnd.openxmlformats-officedocument.spreadsheetml.queryTable+xml"/>
  <Override PartName="/xl/tables/table7.xml" ContentType="application/vnd.openxmlformats-officedocument.spreadsheetml.table+xml"/>
  <Override PartName="/xl/tables/table8.xml" ContentType="application/vnd.openxmlformats-officedocument.spreadsheetml.table+xml"/>
  <Override PartName="/xl/queryTables/queryTable4.xml" ContentType="application/vnd.openxmlformats-officedocument.spreadsheetml.queryTable+xml"/>
  <Override PartName="/xl/tables/table9.xml" ContentType="application/vnd.openxmlformats-officedocument.spreadsheetml.table+xml"/>
  <Override PartName="/xl/queryTables/queryTable5.xml" ContentType="application/vnd.openxmlformats-officedocument.spreadsheetml.queryTable+xml"/>
  <Override PartName="/xl/tables/table10.xml" ContentType="application/vnd.openxmlformats-officedocument.spreadsheetml.table+xml"/>
  <Override PartName="/xl/queryTables/queryTable6.xml" ContentType="application/vnd.openxmlformats-officedocument.spreadsheetml.queryTable+xml"/>
  <Override PartName="/xl/tables/table11.xml" ContentType="application/vnd.openxmlformats-officedocument.spreadsheetml.table+xml"/>
  <Override PartName="/xl/queryTables/queryTable7.xml" ContentType="application/vnd.openxmlformats-officedocument.spreadsheetml.queryTable+xml"/>
  <Override PartName="/xl/tables/table12.xml" ContentType="application/vnd.openxmlformats-officedocument.spreadsheetml.table+xml"/>
  <Override PartName="/xl/queryTables/queryTable8.xml" ContentType="application/vnd.openxmlformats-officedocument.spreadsheetml.queryTable+xml"/>
  <Override PartName="/xl/tables/table13.xml" ContentType="application/vnd.openxmlformats-officedocument.spreadsheetml.table+xml"/>
  <Override PartName="/xl/queryTables/queryTable9.xml" ContentType="application/vnd.openxmlformats-officedocument.spreadsheetml.queryTable+xml"/>
  <Override PartName="/xl/tables/table14.xml" ContentType="application/vnd.openxmlformats-officedocument.spreadsheetml.table+xml"/>
  <Override PartName="/xl/queryTables/queryTable10.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ailmissouri-my.sharepoint.com/personal/wayg_umsystem_edu/Documents/Documents/TFI_SAS_Triangulation/TFI-SAS 4.0 Triangulation Spreadsheet/"/>
    </mc:Choice>
  </mc:AlternateContent>
  <xr:revisionPtr revIDLastSave="2230" documentId="8_{8C8DB36F-85A9-447A-9F2C-BB750045177C}" xr6:coauthVersionLast="47" xr6:coauthVersionMax="47" xr10:uidLastSave="{504264BB-CE51-4099-A601-E3865AA0847C}"/>
  <bookViews>
    <workbookView xWindow="-120" yWindow="-120" windowWidth="29040" windowHeight="15720" xr2:uid="{DE7AD30B-AC34-483F-898C-7FAD088E96E4}"/>
  </bookViews>
  <sheets>
    <sheet name="Instructions" sheetId="22" r:id="rId1"/>
    <sheet name="SAS_4.0_Data_Entry" sheetId="1" r:id="rId2"/>
    <sheet name="TFI_2.1_Data_Entry" sheetId="2" r:id="rId3"/>
    <sheet name="School Outcomes Data Entry " sheetId="21" r:id="rId4"/>
    <sheet name="SAS_Items_District" sheetId="16" state="hidden" r:id="rId5"/>
    <sheet name="Triangulation" sheetId="5" r:id="rId6"/>
    <sheet name="District_Triangulation_Chart" sheetId="17" r:id="rId7"/>
    <sheet name="SchoolsAtAGlance" sheetId="20" r:id="rId8"/>
    <sheet name="SAS_Items" sheetId="15" state="hidden" r:id="rId9"/>
    <sheet name="TFI_District_Items" sheetId="13" state="hidden" r:id="rId10"/>
    <sheet name="SAS" sheetId="4" state="hidden" r:id="rId11"/>
    <sheet name="TFI" sheetId="3" state="hidden" r:id="rId12"/>
    <sheet name="TFI_T1" sheetId="6" state="hidden" r:id="rId13"/>
    <sheet name="TFI_T2" sheetId="7" state="hidden" r:id="rId14"/>
    <sheet name="TFI_T3" sheetId="8" state="hidden" r:id="rId15"/>
    <sheet name="SchoolYear" sheetId="12" state="hidden" r:id="rId16"/>
  </sheets>
  <definedNames>
    <definedName name="ExternalData_1" localSheetId="10" hidden="1">SAS!$A$1:$AY$2</definedName>
    <definedName name="ExternalData_1" localSheetId="3" hidden="1">'School Outcomes Data Entry '!$A$2:$B$3</definedName>
    <definedName name="ExternalData_1" localSheetId="11" hidden="1">TFI!$A$1:$DB$2</definedName>
    <definedName name="ExternalData_10" localSheetId="7" hidden="1">SchoolsAtAGlance!$A$2:$A$3</definedName>
    <definedName name="ExternalData_2" localSheetId="8" hidden="1">SAS_Items!$B$1:$B$2</definedName>
    <definedName name="ExternalData_2" localSheetId="12" hidden="1">TFI_T1!$A$1:$AI$2</definedName>
    <definedName name="ExternalData_3" localSheetId="13" hidden="1">TFI_T2!$A$1:$AG$2</definedName>
    <definedName name="ExternalData_4" localSheetId="14" hidden="1">TFI_T3!$A$1:$AN$2</definedName>
    <definedName name="ExternalData_8" localSheetId="15" hidden="1">SchoolYear!$A$1:$A$2</definedName>
    <definedName name="ExternalData_9" localSheetId="15" hidden="1">SchoolYear!$C$1:$C$2</definedName>
    <definedName name="Slicer_SchoolYea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5" l="1"/>
  <c r="L3" i="5"/>
  <c r="J1" i="5" l="1"/>
  <c r="A2" i="15" l="1"/>
  <c r="A2" i="16" l="1"/>
  <c r="C2" i="16" s="1"/>
  <c r="H5" i="5" s="1" a="1"/>
  <c r="H5" i="5" s="1"/>
  <c r="E2" i="16" l="1"/>
  <c r="U4" i="16"/>
  <c r="C4" i="16"/>
  <c r="G5" i="5" s="1"/>
  <c r="Z4" i="16"/>
  <c r="G19" i="5" s="1"/>
  <c r="AI4" i="16"/>
  <c r="G29" i="5" s="1"/>
  <c r="M4" i="16"/>
  <c r="G15" i="5" s="1"/>
  <c r="AD4" i="16"/>
  <c r="G25" i="5" s="1"/>
  <c r="J4" i="16"/>
  <c r="G13" i="5" s="1"/>
  <c r="P4" i="16"/>
  <c r="G18" i="5" s="1"/>
  <c r="S4" i="16"/>
  <c r="AO4" i="16"/>
  <c r="G41" i="5" s="1"/>
  <c r="L4" i="16"/>
  <c r="G4" i="16"/>
  <c r="G8" i="5" s="1"/>
  <c r="AA4" i="16"/>
  <c r="G20" i="5" s="1"/>
  <c r="AK4" i="16"/>
  <c r="G32" i="5" s="1"/>
  <c r="AH4" i="16"/>
  <c r="G30" i="5" s="1"/>
  <c r="AG4" i="16"/>
  <c r="G28" i="5" s="1"/>
  <c r="AS4" i="16"/>
  <c r="G38" i="5" s="1"/>
  <c r="AW4" i="16"/>
  <c r="G45" i="5" s="1"/>
  <c r="AR4" i="16"/>
  <c r="N4" i="16"/>
  <c r="AU4" i="16"/>
  <c r="G46" i="5" s="1"/>
  <c r="V4" i="16"/>
  <c r="E4" i="16"/>
  <c r="W4" i="16"/>
  <c r="B4" i="16"/>
  <c r="G3" i="5" s="1"/>
  <c r="AT4" i="16"/>
  <c r="AX4" i="16"/>
  <c r="G48" i="5" s="1"/>
  <c r="AQ4" i="16"/>
  <c r="G44" i="5" s="1"/>
  <c r="Q4" i="16"/>
  <c r="X4" i="16"/>
  <c r="Y4" i="16"/>
  <c r="AJ4" i="16"/>
  <c r="G31" i="5" s="1"/>
  <c r="D4" i="16"/>
  <c r="G6" i="5" s="1"/>
  <c r="AP4" i="16"/>
  <c r="G42" i="5" s="1"/>
  <c r="AB4" i="16"/>
  <c r="G21" i="5" s="1"/>
  <c r="AM4" i="16"/>
  <c r="AL4" i="16"/>
  <c r="O4" i="16"/>
  <c r="G17" i="5" s="1"/>
  <c r="AN4" i="16"/>
  <c r="F4" i="16"/>
  <c r="I4" i="16"/>
  <c r="T4" i="16"/>
  <c r="H4" i="16"/>
  <c r="AO2" i="16"/>
  <c r="H41" i="5" s="1" a="1"/>
  <c r="H41" i="5" s="1"/>
  <c r="R4" i="16"/>
  <c r="AC4" i="16"/>
  <c r="G22" i="5" s="1"/>
  <c r="AC2" i="16"/>
  <c r="H22" i="5" s="1" a="1"/>
  <c r="H22" i="5" s="1"/>
  <c r="AE4" i="16"/>
  <c r="G26" i="5" s="1"/>
  <c r="AV4" i="16"/>
  <c r="G47" i="5" s="1"/>
  <c r="Q2" i="16"/>
  <c r="AF4" i="16"/>
  <c r="G27" i="5" s="1"/>
  <c r="K4" i="16"/>
  <c r="AV2" i="16"/>
  <c r="H47" i="5" s="1" a="1"/>
  <c r="H47" i="5" s="1"/>
  <c r="AJ2" i="16"/>
  <c r="H31" i="5" s="1" a="1"/>
  <c r="H31" i="5" s="1"/>
  <c r="X2" i="16"/>
  <c r="L2" i="16"/>
  <c r="Y2" i="16"/>
  <c r="V2" i="16"/>
  <c r="AG2" i="16"/>
  <c r="H28" i="5" s="1" a="1"/>
  <c r="H28" i="5" s="1"/>
  <c r="B2" i="16"/>
  <c r="H3" i="5" s="1" a="1"/>
  <c r="H3" i="5" s="1"/>
  <c r="AM2" i="16"/>
  <c r="AA2" i="16"/>
  <c r="H20" i="5" s="1" a="1"/>
  <c r="H20" i="5" s="1"/>
  <c r="O2" i="16"/>
  <c r="H17" i="5" s="1" a="1"/>
  <c r="H17" i="5" s="1"/>
  <c r="AX2" i="16"/>
  <c r="H48" i="5" s="1" a="1"/>
  <c r="H48" i="5" s="1"/>
  <c r="AL2" i="16"/>
  <c r="Z2" i="16"/>
  <c r="H19" i="5" s="1" a="1"/>
  <c r="H19" i="5" s="1"/>
  <c r="N2" i="16"/>
  <c r="H16" i="5" s="1" a="1"/>
  <c r="H16" i="5" s="1"/>
  <c r="AW2" i="16"/>
  <c r="H45" i="5" s="1" a="1"/>
  <c r="H45" i="5" s="1"/>
  <c r="AK2" i="16"/>
  <c r="H32" i="5" s="1" a="1"/>
  <c r="H32" i="5" s="1"/>
  <c r="M2" i="16"/>
  <c r="H15" i="5" s="1" a="1"/>
  <c r="H15" i="5" s="1"/>
  <c r="AU2" i="16"/>
  <c r="H46" i="5" s="1" a="1"/>
  <c r="H46" i="5" s="1"/>
  <c r="AI2" i="16"/>
  <c r="H30" i="5" s="1" a="1"/>
  <c r="H30" i="5" s="1"/>
  <c r="W2" i="16"/>
  <c r="K2" i="16"/>
  <c r="AQ2" i="16"/>
  <c r="H44" i="5" s="1" a="1"/>
  <c r="H44" i="5" s="1"/>
  <c r="G2" i="16"/>
  <c r="H8" i="5" s="1" a="1"/>
  <c r="H8" i="5" s="1"/>
  <c r="AN2" i="16"/>
  <c r="AB2" i="16"/>
  <c r="H21" i="5" s="1" a="1"/>
  <c r="H21" i="5" s="1"/>
  <c r="P2" i="16"/>
  <c r="H18" i="5" s="1" a="1"/>
  <c r="H18" i="5" s="1"/>
  <c r="AT2" i="16"/>
  <c r="AH2" i="16"/>
  <c r="H29" i="5" s="1" a="1"/>
  <c r="H29" i="5" s="1"/>
  <c r="J2" i="16"/>
  <c r="H13" i="5" s="1" a="1"/>
  <c r="H13" i="5" s="1"/>
  <c r="AS2" i="16"/>
  <c r="H38" i="5" s="1" a="1"/>
  <c r="H38" i="5" s="1"/>
  <c r="U2" i="16"/>
  <c r="I2" i="16"/>
  <c r="AR2" i="16"/>
  <c r="AF2" i="16"/>
  <c r="H27" i="5" s="1" a="1"/>
  <c r="H27" i="5" s="1"/>
  <c r="T2" i="16"/>
  <c r="H2" i="16"/>
  <c r="AE2" i="16"/>
  <c r="H26" i="5" s="1" a="1"/>
  <c r="H26" i="5" s="1"/>
  <c r="S2" i="16"/>
  <c r="AP2" i="16"/>
  <c r="H42" i="5" s="1" a="1"/>
  <c r="H42" i="5" s="1"/>
  <c r="AD2" i="16"/>
  <c r="H23" i="5" s="1" a="1"/>
  <c r="H23" i="5" s="1"/>
  <c r="R2" i="16"/>
  <c r="F2" i="16"/>
  <c r="D2" i="16"/>
  <c r="H6" i="5" s="1" a="1"/>
  <c r="H6" i="5" s="1"/>
  <c r="H12" i="5" l="1" a="1"/>
  <c r="H12" i="5" s="1"/>
  <c r="H34" i="5"/>
  <c r="G12" i="5"/>
  <c r="G34" i="5"/>
  <c r="G11" i="5"/>
  <c r="G23" i="5"/>
  <c r="G40" i="5"/>
  <c r="G14" i="5"/>
  <c r="G7" i="5"/>
  <c r="G33" i="5"/>
  <c r="G9" i="5"/>
  <c r="G10" i="5"/>
  <c r="H11" i="5"/>
  <c r="H33" i="5"/>
  <c r="G24" i="5"/>
  <c r="H9" i="5"/>
  <c r="H14" i="5"/>
  <c r="H40" i="5" a="1"/>
  <c r="H40" i="5" s="1"/>
  <c r="H25" i="5" a="1"/>
  <c r="H25" i="5" s="1"/>
  <c r="H24" i="5" a="1"/>
  <c r="H24" i="5" s="1"/>
  <c r="H7" i="5"/>
  <c r="H10" i="5"/>
  <c r="A2" i="13" l="1"/>
  <c r="B4" i="13" s="1"/>
  <c r="B2" i="13" l="1"/>
  <c r="D3" i="5" s="1" a="1"/>
  <c r="D3" i="5" s="1"/>
  <c r="I3" i="5" s="1"/>
  <c r="BI4" i="13"/>
  <c r="C36" i="5" s="1"/>
  <c r="BU4" i="13"/>
  <c r="CG4" i="13"/>
  <c r="BM2" i="13"/>
  <c r="BY2" i="13"/>
  <c r="D46" i="5" s="1" a="1"/>
  <c r="D46" i="5" s="1"/>
  <c r="I46" i="5" s="1"/>
  <c r="AF4" i="13"/>
  <c r="C22" i="5" s="1"/>
  <c r="AR4" i="13"/>
  <c r="C28" i="5" s="1"/>
  <c r="AF2" i="13"/>
  <c r="D22" i="5" s="1" a="1"/>
  <c r="D22" i="5" s="1"/>
  <c r="I22" i="5" s="1"/>
  <c r="AR2" i="13"/>
  <c r="D28" i="5" s="1" a="1"/>
  <c r="D28" i="5" s="1"/>
  <c r="I28" i="5" s="1"/>
  <c r="D4" i="13"/>
  <c r="P4" i="13"/>
  <c r="AB4" i="13"/>
  <c r="J2" i="13"/>
  <c r="D8" i="5" s="1" a="1"/>
  <c r="D8" i="5" s="1"/>
  <c r="I8" i="5" s="1"/>
  <c r="V2" i="13"/>
  <c r="D18" i="5" s="1" a="1"/>
  <c r="D18" i="5" s="1"/>
  <c r="I18" i="5" s="1"/>
  <c r="BJ4" i="13"/>
  <c r="C37" i="5" s="1"/>
  <c r="BB4" i="13"/>
  <c r="C32" i="5" s="1"/>
  <c r="BN2" i="13"/>
  <c r="BZ2" i="13"/>
  <c r="D47" i="5" s="1" a="1"/>
  <c r="D47" i="5" s="1"/>
  <c r="I47" i="5" s="1"/>
  <c r="AG4" i="13"/>
  <c r="AS4" i="13"/>
  <c r="C29" i="5" s="1"/>
  <c r="AG2" i="13"/>
  <c r="E4" i="13"/>
  <c r="Q4" i="13"/>
  <c r="C4" i="13"/>
  <c r="C4" i="5" s="1"/>
  <c r="W2" i="13"/>
  <c r="BK4" i="13"/>
  <c r="C38" i="5" s="1"/>
  <c r="BO2" i="13"/>
  <c r="D39" i="5" s="1" a="1"/>
  <c r="D39" i="5" s="1"/>
  <c r="CA2" i="13"/>
  <c r="D48" i="5" s="1" a="1"/>
  <c r="D48" i="5" s="1"/>
  <c r="I48" i="5" s="1"/>
  <c r="AT4" i="13"/>
  <c r="C30" i="5" s="1"/>
  <c r="AT2" i="13"/>
  <c r="D30" i="5" s="1" a="1"/>
  <c r="D30" i="5" s="1"/>
  <c r="I30" i="5" s="1"/>
  <c r="R4" i="13"/>
  <c r="X2" i="13"/>
  <c r="BX4" i="13"/>
  <c r="C45" i="5" s="1"/>
  <c r="CB2" i="13"/>
  <c r="AU4" i="13"/>
  <c r="C31" i="5" s="1"/>
  <c r="AU2" i="13"/>
  <c r="D31" i="5" s="1" a="1"/>
  <c r="D31" i="5" s="1"/>
  <c r="I31" i="5" s="1"/>
  <c r="BE2" i="13"/>
  <c r="D35" i="5" s="1" a="1"/>
  <c r="D35" i="5" s="1"/>
  <c r="AJ2" i="13"/>
  <c r="D23" i="5" s="1" a="1"/>
  <c r="D23" i="5" s="1"/>
  <c r="I23" i="5" s="1"/>
  <c r="C3" i="5"/>
  <c r="BR2" i="13"/>
  <c r="D42" i="5" s="1" a="1"/>
  <c r="D42" i="5" s="1"/>
  <c r="I42" i="5" s="1"/>
  <c r="AW2" i="13"/>
  <c r="O2" i="13"/>
  <c r="D14" i="5" s="1" a="1"/>
  <c r="D14" i="5" s="1"/>
  <c r="I14" i="5" s="1"/>
  <c r="BC4" i="13"/>
  <c r="C33" i="5" s="1"/>
  <c r="CE2" i="13"/>
  <c r="J4" i="13"/>
  <c r="C8" i="5" s="1"/>
  <c r="BP4" i="13"/>
  <c r="C40" i="5" s="1"/>
  <c r="BH2" i="13"/>
  <c r="AM4" i="13"/>
  <c r="C26" i="5" s="1"/>
  <c r="AM2" i="13"/>
  <c r="D26" i="5" s="1" a="1"/>
  <c r="D26" i="5" s="1"/>
  <c r="I26" i="5" s="1"/>
  <c r="W4" i="13"/>
  <c r="CC4" i="13"/>
  <c r="AN2" i="13"/>
  <c r="D27" i="5" s="1" a="1"/>
  <c r="D27" i="5" s="1"/>
  <c r="I27" i="5" s="1"/>
  <c r="R2" i="13"/>
  <c r="BV4" i="13"/>
  <c r="AS2" i="13"/>
  <c r="D29" i="5" s="1" a="1"/>
  <c r="D29" i="5" s="1"/>
  <c r="I29" i="5" s="1"/>
  <c r="K2" i="13"/>
  <c r="D9" i="5" s="1" a="1"/>
  <c r="D9" i="5" s="1"/>
  <c r="I9" i="5" s="1"/>
  <c r="BW4" i="13"/>
  <c r="AH4" i="13"/>
  <c r="AH2" i="13"/>
  <c r="F4" i="13"/>
  <c r="L2" i="13"/>
  <c r="D10" i="5" s="1" a="1"/>
  <c r="D10" i="5" s="1"/>
  <c r="I10" i="5" s="1"/>
  <c r="BL4" i="13"/>
  <c r="BD2" i="13"/>
  <c r="D34" i="5" s="1" a="1"/>
  <c r="D34" i="5" s="1"/>
  <c r="I34" i="5" s="1"/>
  <c r="BP2" i="13"/>
  <c r="D40" i="5" s="1" a="1"/>
  <c r="D40" i="5" s="1"/>
  <c r="I40" i="5" s="1"/>
  <c r="AI4" i="13"/>
  <c r="AI2" i="13"/>
  <c r="G4" i="13"/>
  <c r="C5" i="5" s="1"/>
  <c r="M2" i="13"/>
  <c r="D12" i="5" s="1" a="1"/>
  <c r="D12" i="5" s="1"/>
  <c r="I12" i="5" s="1"/>
  <c r="BM4" i="13"/>
  <c r="BQ2" i="13"/>
  <c r="D41" i="5" s="1" a="1"/>
  <c r="D41" i="5" s="1"/>
  <c r="I41" i="5" s="1"/>
  <c r="AJ4" i="13"/>
  <c r="C23" i="5" s="1"/>
  <c r="AV4" i="13"/>
  <c r="AV2" i="13"/>
  <c r="T4" i="13"/>
  <c r="C16" i="5" s="1"/>
  <c r="N2" i="13"/>
  <c r="D13" i="5" s="1" a="1"/>
  <c r="D13" i="5" s="1"/>
  <c r="I13" i="5" s="1"/>
  <c r="BN4" i="13"/>
  <c r="BF2" i="13"/>
  <c r="CD2" i="13"/>
  <c r="AK4" i="13"/>
  <c r="C24" i="5" s="1"/>
  <c r="AK2" i="13"/>
  <c r="D24" i="5" s="1" a="1"/>
  <c r="D24" i="5" s="1"/>
  <c r="I24" i="5" s="1"/>
  <c r="I4" i="13"/>
  <c r="C7" i="5" s="1"/>
  <c r="C2" i="13"/>
  <c r="D4" i="5" s="1" a="1"/>
  <c r="D4" i="5" s="1"/>
  <c r="AA2" i="13"/>
  <c r="BO4" i="13"/>
  <c r="C39" i="5" s="1"/>
  <c r="BG2" i="13"/>
  <c r="BS2" i="13"/>
  <c r="D43" i="5" s="1" a="1"/>
  <c r="D43" i="5" s="1"/>
  <c r="AL4" i="13"/>
  <c r="C25" i="5" s="1"/>
  <c r="AX4" i="13"/>
  <c r="AX2" i="13"/>
  <c r="V4" i="13"/>
  <c r="C18" i="5" s="1"/>
  <c r="D2" i="13"/>
  <c r="AB2" i="13"/>
  <c r="CF2" i="13"/>
  <c r="E2" i="13"/>
  <c r="BE4" i="13"/>
  <c r="C35" i="5" s="1"/>
  <c r="BI2" i="13"/>
  <c r="D36" i="5" s="1" a="1"/>
  <c r="D36" i="5" s="1"/>
  <c r="BU2" i="13"/>
  <c r="CG2" i="13"/>
  <c r="AN4" i="13"/>
  <c r="C27" i="5" s="1"/>
  <c r="AZ2" i="13"/>
  <c r="L4" i="13"/>
  <c r="C10" i="5" s="1"/>
  <c r="F2" i="13"/>
  <c r="BR4" i="13"/>
  <c r="C42" i="5" s="1"/>
  <c r="BJ2" i="13"/>
  <c r="D37" i="5" s="1" a="1"/>
  <c r="D37" i="5" s="1"/>
  <c r="BC2" i="13"/>
  <c r="D33" i="5" s="1" a="1"/>
  <c r="D33" i="5" s="1"/>
  <c r="I33" i="5" s="1"/>
  <c r="S4" i="13"/>
  <c r="C15" i="5" s="1"/>
  <c r="Y2" i="13"/>
  <c r="BY4" i="13"/>
  <c r="C46" i="5" s="1"/>
  <c r="CC2" i="13"/>
  <c r="H4" i="13"/>
  <c r="C6" i="5" s="1"/>
  <c r="Z2" i="13"/>
  <c r="BZ4" i="13"/>
  <c r="C47" i="5" s="1"/>
  <c r="AW4" i="13"/>
  <c r="U4" i="13"/>
  <c r="C17" i="5" s="1"/>
  <c r="CA4" i="13"/>
  <c r="C48" i="5" s="1"/>
  <c r="AL2" i="13"/>
  <c r="D25" i="5" s="1" a="1"/>
  <c r="D25" i="5" s="1"/>
  <c r="I25" i="5" s="1"/>
  <c r="P2" i="13"/>
  <c r="BD4" i="13"/>
  <c r="C34" i="5" s="1"/>
  <c r="CB4" i="13"/>
  <c r="BT2" i="13"/>
  <c r="D44" i="5" s="1" a="1"/>
  <c r="D44" i="5" s="1"/>
  <c r="I44" i="5" s="1"/>
  <c r="AY4" i="13"/>
  <c r="AY2" i="13"/>
  <c r="K4" i="13"/>
  <c r="C9" i="5" s="1"/>
  <c r="Q2" i="13"/>
  <c r="BQ4" i="13"/>
  <c r="C41" i="5" s="1"/>
  <c r="AZ4" i="13"/>
  <c r="X4" i="13"/>
  <c r="CD4" i="13"/>
  <c r="BW2" i="13"/>
  <c r="AP2" i="13"/>
  <c r="AQ2" i="13"/>
  <c r="G2" i="13"/>
  <c r="D5" i="5" s="1" a="1"/>
  <c r="D5" i="5" s="1"/>
  <c r="I5" i="5" s="1"/>
  <c r="BF4" i="13"/>
  <c r="BA2" i="13"/>
  <c r="BG4" i="13"/>
  <c r="I2" i="13"/>
  <c r="D7" i="5" s="1" a="1"/>
  <c r="D7" i="5" s="1"/>
  <c r="I7" i="5" s="1"/>
  <c r="BH4" i="13"/>
  <c r="AE4" i="13"/>
  <c r="C21" i="5" s="1"/>
  <c r="S2" i="13"/>
  <c r="D15" i="5" s="1" a="1"/>
  <c r="D15" i="5" s="1"/>
  <c r="I15" i="5" s="1"/>
  <c r="BS4" i="13"/>
  <c r="C43" i="5" s="1"/>
  <c r="CE4" i="13"/>
  <c r="BA4" i="13"/>
  <c r="BL2" i="13"/>
  <c r="AE2" i="13"/>
  <c r="D21" i="5" s="1" a="1"/>
  <c r="D21" i="5" s="1"/>
  <c r="I21" i="5" s="1"/>
  <c r="AA4" i="13"/>
  <c r="AO2" i="13"/>
  <c r="BX2" i="13"/>
  <c r="D45" i="5" s="1" a="1"/>
  <c r="D45" i="5" s="1"/>
  <c r="I45" i="5" s="1"/>
  <c r="BB2" i="13"/>
  <c r="D32" i="5" s="1" a="1"/>
  <c r="D32" i="5" s="1"/>
  <c r="I32" i="5" s="1"/>
  <c r="H2" i="13"/>
  <c r="D6" i="5" s="1" a="1"/>
  <c r="D6" i="5" s="1"/>
  <c r="I6" i="5" s="1"/>
  <c r="AC4" i="13"/>
  <c r="C19" i="5" s="1"/>
  <c r="M4" i="13"/>
  <c r="C12" i="5" s="1"/>
  <c r="N4" i="13"/>
  <c r="C13" i="5" s="1"/>
  <c r="AQ4" i="13"/>
  <c r="AD2" i="13"/>
  <c r="D20" i="5" s="1" a="1"/>
  <c r="D20" i="5" s="1"/>
  <c r="I20" i="5" s="1"/>
  <c r="AC2" i="13"/>
  <c r="D19" i="5" s="1" a="1"/>
  <c r="D19" i="5" s="1"/>
  <c r="I19" i="5" s="1"/>
  <c r="U2" i="13"/>
  <c r="D17" i="5" s="1" a="1"/>
  <c r="D17" i="5" s="1"/>
  <c r="I17" i="5" s="1"/>
  <c r="O4" i="13"/>
  <c r="C14" i="5" s="1"/>
  <c r="CF4" i="13"/>
  <c r="Y4" i="13"/>
  <c r="BK2" i="13"/>
  <c r="D38" i="5" s="1" a="1"/>
  <c r="D38" i="5" s="1"/>
  <c r="I38" i="5" s="1"/>
  <c r="BV2" i="13"/>
  <c r="AD4" i="13"/>
  <c r="C20" i="5" s="1"/>
  <c r="AO4" i="13"/>
  <c r="T2" i="13"/>
  <c r="D16" i="5" s="1" a="1"/>
  <c r="D16" i="5" s="1"/>
  <c r="I16" i="5" s="1"/>
  <c r="BT4" i="13"/>
  <c r="C44" i="5" s="1"/>
  <c r="AP4" i="13"/>
  <c r="Z4" i="1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542231-53AA-4725-BBC5-9E51036CE198}" keepAlive="1" name="Query - AtAGlance" description="Connection to the 'AtAGlance' query in the workbook." type="5" refreshedVersion="8" background="1" saveData="1">
    <dbPr connection="Provider=Microsoft.Mashup.OleDb.1;Data Source=$Workbook$;Location=AtAGlance;Extended Properties=&quot;&quot;" command="SELECT * FROM [AtAGlance]"/>
  </connection>
  <connection id="2" xr16:uid="{C63D66D0-E239-4A81-A152-1DC703627BBB}" keepAlive="1" name="Query - SAS" description="Connection to the 'SAS' query in the workbook." type="5" refreshedVersion="8" background="1" saveData="1">
    <dbPr connection="Provider=Microsoft.Mashup.OleDb.1;Data Source=$Workbook$;Location=SAS;Extended Properties=&quot;&quot;" command="SELECT * FROM [SAS]"/>
  </connection>
  <connection id="3" xr16:uid="{949B8F84-6CA6-4DC0-959B-BA4839E9E56C}" keepAlive="1" name="Query - SAS_Items" description="Connection to the 'SAS_Items' query in the workbook." type="5" refreshedVersion="8" background="1" saveData="1">
    <dbPr connection="Provider=Microsoft.Mashup.OleDb.1;Data Source=$Workbook$;Location=SAS_Items;Extended Properties=&quot;&quot;" command="SELECT * FROM [SAS_Items]"/>
  </connection>
  <connection id="4" xr16:uid="{042CB531-63D0-4A59-B14F-14B134D1BD96}" keepAlive="1" name="Query - Schools" description="Connection to the 'Schools' query in the workbook." type="5" refreshedVersion="8" background="1" saveData="1">
    <dbPr connection="Provider=Microsoft.Mashup.OleDb.1;Data Source=$Workbook$;Location=Schools;Extended Properties=&quot;&quot;" command="SELECT * FROM [Schools]"/>
  </connection>
  <connection id="5" xr16:uid="{AB7B14E2-AF8A-494C-9B40-00D2CD542572}" keepAlive="1" name="Query - Schools Outcomes" description="Connection to the 'Schools Outcomes' query in the workbook." type="5" refreshedVersion="8" background="1" saveData="1">
    <dbPr connection="Provider=Microsoft.Mashup.OleDb.1;Data Source=$Workbook$;Location=&quot;Schools Outcomes&quot;;Extended Properties=&quot;&quot;" command="SELECT * FROM [Schools Outcomes]"/>
  </connection>
  <connection id="6" xr16:uid="{7E9F6D1C-2780-4EF0-81AF-6F114BE40C86}" keepAlive="1" name="Query - SchoolYear" description="Connection to the 'SchoolYear' query in the workbook." type="5" refreshedVersion="8" background="1" saveData="1">
    <dbPr connection="Provider=Microsoft.Mashup.OleDb.1;Data Source=$Workbook$;Location=SchoolYear;Extended Properties=&quot;&quot;" command="SELECT * FROM [SchoolYear]"/>
  </connection>
  <connection id="7" xr16:uid="{DC6E8E3A-400D-40F2-9853-1C09011E465F}" keepAlive="1" name="Query - TFI" description="Connection to the 'TFI' query in the workbook." type="5" refreshedVersion="8" background="1" saveData="1">
    <dbPr connection="Provider=Microsoft.Mashup.OleDb.1;Data Source=$Workbook$;Location=TFI;Extended Properties=&quot;&quot;" command="SELECT * FROM [TFI]"/>
  </connection>
  <connection id="8" xr16:uid="{1F2446BB-C567-49BA-90D0-6F56C39504D4}" keepAlive="1" name="Query - TFI_Schools" description="Connection to the 'TFI_Schools' query in the workbook." type="5" refreshedVersion="8" background="1" saveData="1">
    <dbPr connection="Provider=Microsoft.Mashup.OleDb.1;Data Source=$Workbook$;Location=TFI_Schools;Extended Properties=&quot;&quot;" command="SELECT * FROM [TFI_Schools]"/>
  </connection>
  <connection id="9" xr16:uid="{F15780B9-693D-463B-BEF3-71517F85788A}" keepAlive="1" name="Query - TFI_Schools (2)" description="Connection to the 'TFI_Schools (2)' query in the workbook." type="5" refreshedVersion="0" background="1">
    <dbPr connection="Provider=Microsoft.Mashup.OleDb.1;Data Source=$Workbook$;Location=&quot;TFI_Schools (2)&quot;;Extended Properties=&quot;&quot;" command="SELECT * FROM [TFI_Schools (2)]"/>
  </connection>
  <connection id="10" xr16:uid="{1715102F-9E47-4F60-B35E-BE9AF6E9E9D0}" keepAlive="1" name="Query - TFI_SchoolYear" description="Connection to the 'TFI_SchoolYear' query in the workbook." type="5" refreshedVersion="8" background="1" saveData="1">
    <dbPr connection="Provider=Microsoft.Mashup.OleDb.1;Data Source=$Workbook$;Location=TFI_SchoolYear;Extended Properties=&quot;&quot;" command="SELECT * FROM [TFI_SchoolYear]"/>
  </connection>
  <connection id="11" xr16:uid="{2F9E5BA0-59A5-4C20-A7E2-2A1ABA05D422}" keepAlive="1" name="Query - TFI_T1" description="Connection to the 'TFI_T1' query in the workbook." type="5" refreshedVersion="8" background="1" saveData="1">
    <dbPr connection="Provider=Microsoft.Mashup.OleDb.1;Data Source=$Workbook$;Location=TFI_T1;Extended Properties=&quot;&quot;" command="SELECT * FROM [TFI_T1]"/>
  </connection>
  <connection id="12" xr16:uid="{20CE6D31-699E-4753-8130-E175F7884A6D}" keepAlive="1" name="Query - TFI_T2" description="Connection to the 'TFI_T2' query in the workbook." type="5" refreshedVersion="8" background="1" saveData="1">
    <dbPr connection="Provider=Microsoft.Mashup.OleDb.1;Data Source=$Workbook$;Location=TFI_T2;Extended Properties=&quot;&quot;" command="SELECT * FROM [TFI_T2]"/>
  </connection>
  <connection id="13" xr16:uid="{B082514B-AA6E-43DC-8700-99EB1C9925E2}" keepAlive="1" name="Query - TFI_T3" description="Connection to the 'TFI_T3' query in the workbook." type="5" refreshedVersion="8" background="1" saveData="1">
    <dbPr connection="Provider=Microsoft.Mashup.OleDb.1;Data Source=$Workbook$;Location=TFI_T3;Extended Properties=&quot;&quot;" command="SELECT * FROM [TFI_T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<sst xmlns="http://schemas.openxmlformats.org/spreadsheetml/2006/main" count="998" uniqueCount="471">
  <si>
    <t>TFI21Id</t>
  </si>
  <si>
    <t>SchoolId</t>
  </si>
  <si>
    <t>School</t>
  </si>
  <si>
    <t>CityName</t>
  </si>
  <si>
    <t>StateName</t>
  </si>
  <si>
    <t>Textbox8</t>
  </si>
  <si>
    <t>DateCompleted</t>
  </si>
  <si>
    <t>SchoolBeginYear</t>
  </si>
  <si>
    <t>SchoolYear</t>
  </si>
  <si>
    <t>SchoolNCESId</t>
  </si>
  <si>
    <t>District</t>
  </si>
  <si>
    <t>DistrictNCESId</t>
  </si>
  <si>
    <t>TeamMembers</t>
  </si>
  <si>
    <t>TFIWalkthrough</t>
  </si>
  <si>
    <t>Tier1Assessed</t>
  </si>
  <si>
    <t>Tier3Assessed</t>
  </si>
  <si>
    <t>Tier2Assessed</t>
  </si>
  <si>
    <t>Tier1TeamComposition</t>
  </si>
  <si>
    <t>Tier1TeamOpProcedures</t>
  </si>
  <si>
    <t>Tier1TeamMaxPoints</t>
  </si>
  <si>
    <t>Tier1TeamTotalPoints</t>
  </si>
  <si>
    <t>Tier1TeamTotalRatio</t>
  </si>
  <si>
    <t>Tier1ImplementBehaveExpect</t>
  </si>
  <si>
    <t>Tier1ImplementTeachExpect</t>
  </si>
  <si>
    <t>Tier1ImplementProbBehaveDef</t>
  </si>
  <si>
    <t>Tier1ImplementDisciplinePolicies</t>
  </si>
  <si>
    <t>Tier1ImplementProfessionalDev</t>
  </si>
  <si>
    <t>Tier1ImplementClassProcedures</t>
  </si>
  <si>
    <t>Tier1ImplementFeedback</t>
  </si>
  <si>
    <t>Tier1ImplementFacultyInvolve</t>
  </si>
  <si>
    <t>Tier1ImplementFamilyInvolve</t>
  </si>
  <si>
    <t>Tier1ImplementMaxPoints</t>
  </si>
  <si>
    <t>Tier1ImplementTotalPoints</t>
  </si>
  <si>
    <t>Tier1ImplementTotalRatio</t>
  </si>
  <si>
    <t>Tier1EvaluationDisciplineData</t>
  </si>
  <si>
    <t>Tier1EvaluationDecisionMaking</t>
  </si>
  <si>
    <t>Tier1EvaluationFidelityData</t>
  </si>
  <si>
    <t>Tier1EvaluationAnnualEval</t>
  </si>
  <si>
    <t>Tier1EvaluationTotalPoints</t>
  </si>
  <si>
    <t>Tier1EvaluationMaxPoints</t>
  </si>
  <si>
    <t>Tier1EvaluationTotalRatio</t>
  </si>
  <si>
    <t>Tier1MaxPoints</t>
  </si>
  <si>
    <t>Tier1TotalPoints</t>
  </si>
  <si>
    <t>Tier1TotalRatio</t>
  </si>
  <si>
    <t>Tier2TeamComposition</t>
  </si>
  <si>
    <t>Tier2TeamOpProcedures</t>
  </si>
  <si>
    <t>Tier2TeamScreening</t>
  </si>
  <si>
    <t>Tier2TeamRequestAssistance</t>
  </si>
  <si>
    <t>Tier2TeamTotalPoints</t>
  </si>
  <si>
    <t>Tier2TeamMaxPoints</t>
  </si>
  <si>
    <t>Tier2TeamTotalRatio</t>
  </si>
  <si>
    <t>Tier2InterventionSufficientArray</t>
  </si>
  <si>
    <t>Tier2InterventionCriticalFeatures</t>
  </si>
  <si>
    <t>Tier2InterventionPracticesMatched</t>
  </si>
  <si>
    <t>Tier2InterventionAccessSupports</t>
  </si>
  <si>
    <t>Tier2InterventionProfessionalDev</t>
  </si>
  <si>
    <t>Tier2InterventionTotalPoints</t>
  </si>
  <si>
    <t>Tier2InterventionMaxPoints</t>
  </si>
  <si>
    <t>Tier2InterventionTotalRatio</t>
  </si>
  <si>
    <t>Tier2EvaluationLevelOfUse</t>
  </si>
  <si>
    <t>Tier2EvaluationStudentPerformance</t>
  </si>
  <si>
    <t>Tier2EvaluationFidelityData</t>
  </si>
  <si>
    <t>Tier2EvaluationAnnualEval</t>
  </si>
  <si>
    <t>Tier2EvaluationTotalPoints</t>
  </si>
  <si>
    <t>Tier2EvaluationMaxPoints</t>
  </si>
  <si>
    <t>Tier2EvaluationTotalRatio</t>
  </si>
  <si>
    <t>Tier2TotalPoints</t>
  </si>
  <si>
    <t>Tier2MaxPoints</t>
  </si>
  <si>
    <t>Tier2TotalRatio</t>
  </si>
  <si>
    <t>Tier3TeamComposition</t>
  </si>
  <si>
    <t>Tier3TeamOpProcedures</t>
  </si>
  <si>
    <t>Tier3TeamScreening</t>
  </si>
  <si>
    <t>Tier3TeamStudentSupport</t>
  </si>
  <si>
    <t>Tier3TeamTotalPoints</t>
  </si>
  <si>
    <t>Tier3TeamMaxPoints</t>
  </si>
  <si>
    <t>Tier3TeamTotalRatio</t>
  </si>
  <si>
    <t>Tier3ResourcesStaffing</t>
  </si>
  <si>
    <t>Tier3ResourcesInvolvement</t>
  </si>
  <si>
    <t>Tier3ResourcesProfessionalDev</t>
  </si>
  <si>
    <t>Tier3ResourcesTotalPoints</t>
  </si>
  <si>
    <t>Tier3ResourcesMaxPoints</t>
  </si>
  <si>
    <t>Tier3ResourcesTotalRatio</t>
  </si>
  <si>
    <t>Tier3SupportPlansQualityLife</t>
  </si>
  <si>
    <t>Tier3SupportPlansIndicators</t>
  </si>
  <si>
    <t>Tier3SupportPlansHypothesis</t>
  </si>
  <si>
    <t>Tier3SupportPlansComprehensive</t>
  </si>
  <si>
    <t>Tier3SupportPlansNaturalFormal</t>
  </si>
  <si>
    <t>Tier3SupportPlansAccessSupport</t>
  </si>
  <si>
    <t>Tier3SupportTotalPoints</t>
  </si>
  <si>
    <t>Tier3SupportMaxPoints</t>
  </si>
  <si>
    <t>Tier3SupportTotalRatio</t>
  </si>
  <si>
    <t>Tier3EvaluationDataSystem</t>
  </si>
  <si>
    <t>Tier3EvaluationDecisionMaking</t>
  </si>
  <si>
    <t>Tier3EvaluationLevelOfUse</t>
  </si>
  <si>
    <t>Tier3EvaluationAnnualEval</t>
  </si>
  <si>
    <t>Tier3EvaluationTotalPoints</t>
  </si>
  <si>
    <t>Tier3EvaluationMaxPoints</t>
  </si>
  <si>
    <t>Tier3EvaluationTotalRatio</t>
  </si>
  <si>
    <t>Tier3TotalPoints</t>
  </si>
  <si>
    <t>Tier3MaxPoints</t>
  </si>
  <si>
    <t>Tier3TotalRatio</t>
  </si>
  <si>
    <t>TotalPoints</t>
  </si>
  <si>
    <t>MaxPoints</t>
  </si>
  <si>
    <t>TotalRatio</t>
  </si>
  <si>
    <t>DateCreated</t>
  </si>
  <si>
    <t>DateModified</t>
  </si>
  <si>
    <t>SurveyInstanceId</t>
  </si>
  <si>
    <t>Organization</t>
  </si>
  <si>
    <t>RoleAtSchool</t>
  </si>
  <si>
    <t>DateOpen</t>
  </si>
  <si>
    <t>DateClose</t>
  </si>
  <si>
    <t>TeamTier1Member</t>
  </si>
  <si>
    <t>TeamTier2Member</t>
  </si>
  <si>
    <t>TeamTier3Member</t>
  </si>
  <si>
    <t>TeamNoResponse</t>
  </si>
  <si>
    <t>TeamNotAMember</t>
  </si>
  <si>
    <t>TeamDontKnow</t>
  </si>
  <si>
    <t>SWTeamCompositionCs</t>
  </si>
  <si>
    <t>SWTeamCompositionPi</t>
  </si>
  <si>
    <t>SWBehaviorExpectationsCs</t>
  </si>
  <si>
    <t>SWBehaviorExpectationsPi</t>
  </si>
  <si>
    <t>SWTeachingExpectationsCs</t>
  </si>
  <si>
    <t>SWTeachingExpectationsPi</t>
  </si>
  <si>
    <t>SWFeedbackAndAcknowledgmentCs</t>
  </si>
  <si>
    <t>SWFeedbackAndAcknowledgmentPi</t>
  </si>
  <si>
    <t>SWBehaviorDefinitionsCs</t>
  </si>
  <si>
    <t>SWBehaviorDefinitionsPi</t>
  </si>
  <si>
    <t>SWResponseToBehaviorCs</t>
  </si>
  <si>
    <t>SWResponseToBehaviorPi</t>
  </si>
  <si>
    <t>SWProfessionalDevelopmentSystemCs</t>
  </si>
  <si>
    <t>SWProfessionalDevelopmentSystemPi</t>
  </si>
  <si>
    <t>SWProfessionalDevelopmentContentCs</t>
  </si>
  <si>
    <t>SWProfessionalDevelopmentContentPi</t>
  </si>
  <si>
    <t>SWStaffInvolvementCs</t>
  </si>
  <si>
    <t>SWStaffInvolvementPi</t>
  </si>
  <si>
    <t>SWStudentFamilyCommunityCommunicationCs</t>
  </si>
  <si>
    <t>SWStudentFamilyCommunityCommunicationPi</t>
  </si>
  <si>
    <t>SWStudentFamilyCommunityEngagementCs</t>
  </si>
  <si>
    <t>SWStudentFamilyCommunityEngagementPi</t>
  </si>
  <si>
    <t>SWBehaviorDataSystemCs</t>
  </si>
  <si>
    <t>SWBehaviorDataSystemPi</t>
  </si>
  <si>
    <t>SWDataBasedDecisionMakingCs</t>
  </si>
  <si>
    <t>SWDataBasedDecisionMakingPi</t>
  </si>
  <si>
    <t>SWFidelityDataCs</t>
  </si>
  <si>
    <t>SWFidelityDataPi</t>
  </si>
  <si>
    <t>SWAnnualEvaluationCs</t>
  </si>
  <si>
    <t>SWAnnualEvaluationPi</t>
  </si>
  <si>
    <t>CBehavioralExpectationsCs</t>
  </si>
  <si>
    <t>CBehavioralExpectationsPi</t>
  </si>
  <si>
    <t>CProceduresAndRoutinesCs</t>
  </si>
  <si>
    <t>CProceduresAndRoutinesPi</t>
  </si>
  <si>
    <t>CFeedbackAndAcknowledgementCs</t>
  </si>
  <si>
    <t>CFeedbackAndAcknowledgementPi</t>
  </si>
  <si>
    <t>CResponseToBehaviorCs</t>
  </si>
  <si>
    <t>CResponseToBehaviorPi</t>
  </si>
  <si>
    <t>CActiveSupervisionCs</t>
  </si>
  <si>
    <t>CActiveSupervisionPi</t>
  </si>
  <si>
    <t>CActivelyEngageStudentsCs</t>
  </si>
  <si>
    <t>CActivelyEngageStudentsPi</t>
  </si>
  <si>
    <t>CDifferentiatedInstructionCs</t>
  </si>
  <si>
    <t>CDifferentiatedInstructionPi</t>
  </si>
  <si>
    <t>CAcademicSuccessCs</t>
  </si>
  <si>
    <t>CAcademicSuccessPi</t>
  </si>
  <si>
    <t>CProfessionalDevelopmentAndSupportCs</t>
  </si>
  <si>
    <t>CProfessionalDevelopmentAndSupportPi</t>
  </si>
  <si>
    <t>T2BehaviorSupportTeamCs</t>
  </si>
  <si>
    <t>T2BehaviorSupportTeamPi</t>
  </si>
  <si>
    <t>T2TeamProceduresCs</t>
  </si>
  <si>
    <t>T2TeamProceduresPi</t>
  </si>
  <si>
    <t>T2StudentIdentificationCs</t>
  </si>
  <si>
    <t>T2StudentIdentificationPi</t>
  </si>
  <si>
    <t>T2RequestForAssistanceCs</t>
  </si>
  <si>
    <t>T2RequestForAssistancePi</t>
  </si>
  <si>
    <t>T2OptionsForTier2InterventionsCs</t>
  </si>
  <si>
    <t>T2OptionsForTier2InterventionsPi</t>
  </si>
  <si>
    <t>T2AccessToTierISupportsCs</t>
  </si>
  <si>
    <t>T2AccessToTierISupportsPi</t>
  </si>
  <si>
    <t>T2ProfessionalDevelopmentCs</t>
  </si>
  <si>
    <t>T2ProfessionalDevelopmentPi</t>
  </si>
  <si>
    <t>T2LevelOfUseCs</t>
  </si>
  <si>
    <t>T2LevelOfUsePi</t>
  </si>
  <si>
    <t>T2StudentPerformanceDataCs</t>
  </si>
  <si>
    <t>T2StudentPerformanceDataPi</t>
  </si>
  <si>
    <t>T2FidelityOfImplementationCs</t>
  </si>
  <si>
    <t>T2FidelityOfImplementationPi</t>
  </si>
  <si>
    <t>T2AnnualEvaluationCs</t>
  </si>
  <si>
    <t>T2AnnualEvaluationPi</t>
  </si>
  <si>
    <t>T3SystemsPlanningTeamCs</t>
  </si>
  <si>
    <t>T3SystemsPlanningTeamPi</t>
  </si>
  <si>
    <t>T3TeamProceduresCs</t>
  </si>
  <si>
    <t>T3TeamProceduresPi</t>
  </si>
  <si>
    <t>T3StudentIdentificationCs</t>
  </si>
  <si>
    <t>T3StudentIdentificationPi</t>
  </si>
  <si>
    <t>T3RequestForAssistanceCs</t>
  </si>
  <si>
    <t>T3RequestForAssistancePi</t>
  </si>
  <si>
    <t>T3OptionsForTier3InterventionCs</t>
  </si>
  <si>
    <t>T3OptionsForTier3InterventionPi</t>
  </si>
  <si>
    <t>T3CriticalFeaturesCs</t>
  </si>
  <si>
    <t>T3CriticalFeaturesPi</t>
  </si>
  <si>
    <t>T3AccessToTier1AndTier2SupportsCs</t>
  </si>
  <si>
    <t>T3AccessToTier1AndTier2SupportsPi</t>
  </si>
  <si>
    <t>T3StakeholderEngagementCs1</t>
  </si>
  <si>
    <t>T3StakeholderEngagementPi</t>
  </si>
  <si>
    <t>T3ProfessionalDevelopmentCs</t>
  </si>
  <si>
    <t>T3ProfessionalDevelopmentPi</t>
  </si>
  <si>
    <t>T3GeneralizationAndMaintenanceCs</t>
  </si>
  <si>
    <t>T3GeneralizationAndMaintenancePi</t>
  </si>
  <si>
    <t>T3StudentProgressMonitoringCs</t>
  </si>
  <si>
    <t>T3StudentProgressMonitoringPi</t>
  </si>
  <si>
    <t>T3LevelOfUseCs</t>
  </si>
  <si>
    <t>T3LevelOfUsePi</t>
  </si>
  <si>
    <t>T3FidelityCs</t>
  </si>
  <si>
    <t>T3FidelityPi</t>
  </si>
  <si>
    <t>T3AnnualEvaluationCs</t>
  </si>
  <si>
    <t>T3AnnualEvaluationPi</t>
  </si>
  <si>
    <t>1SW.1 Team Composition</t>
  </si>
  <si>
    <t>1SW.2 Behavior Expectations</t>
  </si>
  <si>
    <t>1SW.3 Teaching Expectations</t>
  </si>
  <si>
    <t>1SW.4 Feedback and Acknowledgment</t>
  </si>
  <si>
    <t>1SW.5 Behavior Definitions</t>
  </si>
  <si>
    <t>1SW.6 Response to Behavior</t>
  </si>
  <si>
    <t>1SW.7 Professional Development System</t>
  </si>
  <si>
    <t>1SW.8 Professional Development Content</t>
  </si>
  <si>
    <t>1SW.9 Staff Involvement</t>
  </si>
  <si>
    <t>1SW.10 Student / Family / Community Communication</t>
  </si>
  <si>
    <t>1SW.11 Student / Family / Community Engagement</t>
  </si>
  <si>
    <t>1SW.12 Behavior Data System</t>
  </si>
  <si>
    <t>1SW.13 Data-based Decision Making</t>
  </si>
  <si>
    <t>1SW.14 Fidelity Data</t>
  </si>
  <si>
    <t>1SW.15 Annual Evaluation</t>
  </si>
  <si>
    <t>1C.1 Behavioral Expectations:</t>
  </si>
  <si>
    <t>1C.2 Procedures &amp; Routines:</t>
  </si>
  <si>
    <t>1C.3 Feedback and Acknowledgement:</t>
  </si>
  <si>
    <t>1C.4 Response to Behavior:</t>
  </si>
  <si>
    <t>1C.5 Active Supervision:</t>
  </si>
  <si>
    <t>1C.6. Actively Engage Students:</t>
  </si>
  <si>
    <t>1C.7 Differentiated Instruction:</t>
  </si>
  <si>
    <t>1C.8 Academic Success:</t>
  </si>
  <si>
    <t>1C.9 Professional Development and Support:</t>
  </si>
  <si>
    <t>2.1 Behavior Support Team:</t>
  </si>
  <si>
    <t>2.2 Team Procedures:</t>
  </si>
  <si>
    <t>2.3 Student Identification:</t>
  </si>
  <si>
    <t>2.4 Request for Assistance:</t>
  </si>
  <si>
    <t>2.5 Options for Tier 2 Interventions:</t>
  </si>
  <si>
    <t>2.6 Access to Tier I Supports:</t>
  </si>
  <si>
    <t>2.7 Professional Development:</t>
  </si>
  <si>
    <t>2.8 Level of Use:</t>
  </si>
  <si>
    <t>2.9 Student Performance Data:</t>
  </si>
  <si>
    <t>2.10 Fidelity of Implementation:</t>
  </si>
  <si>
    <t>2.11 Annual Evaluation:</t>
  </si>
  <si>
    <t>3.1 Tier 3 Systems Planning Team:</t>
  </si>
  <si>
    <t>3.2 Team Procedures:</t>
  </si>
  <si>
    <t>3.3 Student Identification:</t>
  </si>
  <si>
    <t>3.4 Request for Assistance:</t>
  </si>
  <si>
    <t>3.5 Options for Tier 3 Intervention:</t>
  </si>
  <si>
    <t>3.6 Tier 3 Critical Features:</t>
  </si>
  <si>
    <t>3.7 Access to Tier 1 and Tier 2 Supports:</t>
  </si>
  <si>
    <t>3.8 Stakeholder Engagement:</t>
  </si>
  <si>
    <t>3.9 Professional Development:</t>
  </si>
  <si>
    <t>3.10 Generalization and Maintenance:</t>
  </si>
  <si>
    <t>3.11 Student Progress Monitoring:</t>
  </si>
  <si>
    <t>3.12 Level of Use:</t>
  </si>
  <si>
    <t>3.13 Fidelity:</t>
  </si>
  <si>
    <t>3.14 Annual Evaluation:</t>
  </si>
  <si>
    <t>School Year</t>
  </si>
  <si>
    <t>TFI Items</t>
  </si>
  <si>
    <t>Number of teams that completed the scale</t>
  </si>
  <si>
    <t>TFI items marked fully in place (teams)</t>
  </si>
  <si>
    <t>SAS 4.0 Items</t>
  </si>
  <si>
    <t>SAS 4.0 Percentage of items as fully in place (staff)</t>
  </si>
  <si>
    <t>1.1 Team Composition:</t>
  </si>
  <si>
    <t>1.2 Team Operating Procedures:</t>
  </si>
  <si>
    <t>1.3 Behavioral Expectations:</t>
  </si>
  <si>
    <t>1.4 Teaching Expectations:</t>
  </si>
  <si>
    <t xml:space="preserve">1SW.3 Teaching Expectations
</t>
  </si>
  <si>
    <t>1.5 Problem Behavior Definitions:</t>
  </si>
  <si>
    <t xml:space="preserve">1SW.5 Behavior Definitions
1SW.6 Response to Behavior </t>
  </si>
  <si>
    <t>1.6 Discipline Policies:</t>
  </si>
  <si>
    <t>1.7 Professional Development:</t>
  </si>
  <si>
    <t>1SW.7 Professional Development System
1SW.8 Professional Development Content
1CR.9 Professional Development and Support</t>
  </si>
  <si>
    <t>1.8 Classroom Procedures:</t>
  </si>
  <si>
    <t>1.9 Feedback and Acknowledgement:</t>
  </si>
  <si>
    <t>1SW.4 Feedback and Acknowledgment
1CR.3 Feedback and Acknowledgement</t>
  </si>
  <si>
    <t>1.10 Faculty Involvement:</t>
  </si>
  <si>
    <t>1.11 Student/Family/Community Involvement:</t>
  </si>
  <si>
    <t xml:space="preserve">1.12 Discipline Data: </t>
  </si>
  <si>
    <t>1.13 Data-based Decision Making</t>
  </si>
  <si>
    <t>1.14 Fidelity Data:</t>
  </si>
  <si>
    <t>1.15 Annual Evaluation:</t>
  </si>
  <si>
    <t>2.1 Team Composition:</t>
  </si>
  <si>
    <t>2.1 Behavior Support Team</t>
  </si>
  <si>
    <t>2.2 Team Operating Procedures:</t>
  </si>
  <si>
    <t>2.2 Team Procedures</t>
  </si>
  <si>
    <t xml:space="preserve">2.3 Screening: </t>
  </si>
  <si>
    <t>2.3 Student Identification</t>
  </si>
  <si>
    <t>2.4 Request for Assistance</t>
  </si>
  <si>
    <t xml:space="preserve">2.5 Options for Tier II Interventions: </t>
  </si>
  <si>
    <t>2.5 Options for Tier 2 Interventions</t>
  </si>
  <si>
    <t>2.6 Tier II Critical Features:</t>
  </si>
  <si>
    <t>2.6 Access to Tier I Supports</t>
  </si>
  <si>
    <t>2.7 Practices Matched to Student Need</t>
  </si>
  <si>
    <t>2.8 Access to Tier I Supports:</t>
  </si>
  <si>
    <t>2.9 Professional Development:</t>
  </si>
  <si>
    <t>2.7 Professional Development</t>
  </si>
  <si>
    <t xml:space="preserve">2.10 Level of Use: </t>
  </si>
  <si>
    <t>2.8 Level of Use</t>
  </si>
  <si>
    <t>2.12 Fidelity Data:</t>
  </si>
  <si>
    <t>2.10 Fidelity of Implementation</t>
  </si>
  <si>
    <t>2.11 Student Performance Data:</t>
  </si>
  <si>
    <t>2.9 Student Performance Data</t>
  </si>
  <si>
    <t xml:space="preserve">2.13 Annual Evaluation: </t>
  </si>
  <si>
    <t>2.11 Annual Evaluation</t>
  </si>
  <si>
    <t>3.1 Team Composition:</t>
  </si>
  <si>
    <t>3.1 Tier 3 Systems Planning Team </t>
  </si>
  <si>
    <t>3.2 Team Operating Procedures:</t>
  </si>
  <si>
    <t>3.3 Screening:</t>
  </si>
  <si>
    <t>3.3 Student Identification
3.4 Request for Assistance</t>
  </si>
  <si>
    <t>3.4 Student Support Team:</t>
  </si>
  <si>
    <t xml:space="preserve">3.5 Staffing: </t>
  </si>
  <si>
    <t>3.6 Student/Family/Community Involvement</t>
  </si>
  <si>
    <t>3.7 Professional Development:</t>
  </si>
  <si>
    <t>3.9 Professional Development</t>
  </si>
  <si>
    <t>3.8 Quality of Life Indicators:</t>
  </si>
  <si>
    <t>3.9 Academic, Social, and Physical Indicators:</t>
  </si>
  <si>
    <t>3.10 Hypothesis Statement:</t>
  </si>
  <si>
    <t>3.11 Comprehensive Support:</t>
  </si>
  <si>
    <t>3.6 Tier 3 Critical Features</t>
  </si>
  <si>
    <t>3.12 Formal and Natural Supports:</t>
  </si>
  <si>
    <t>3.13 Access to Tier I and Tier II Supports</t>
  </si>
  <si>
    <t>3.7 Access to Tier 1 and Tier 2 Supports</t>
  </si>
  <si>
    <t>3.14 Data System:</t>
  </si>
  <si>
    <t>3.13 Fidelity</t>
  </si>
  <si>
    <t>3.15 Data-based Decision Making:</t>
  </si>
  <si>
    <t>3.11 Student Progress Monitoring</t>
  </si>
  <si>
    <t xml:space="preserve">3.16 Level of Use: </t>
  </si>
  <si>
    <t>3.12 Level of Use</t>
  </si>
  <si>
    <t xml:space="preserve">3.17 Annual Evaluation: </t>
  </si>
  <si>
    <t>3.14 Annual Evaluation</t>
  </si>
  <si>
    <t>Grade_Configuration</t>
  </si>
  <si>
    <t>School_Year</t>
  </si>
  <si>
    <t>Number of Schools Completing the TFI</t>
  </si>
  <si>
    <t>Select School Year</t>
  </si>
  <si>
    <t>Differential</t>
  </si>
  <si>
    <t>Number of Schools that had one or more people complete the item</t>
  </si>
  <si>
    <t xml:space="preserve">District TFI2.1 and SAS 4.0 Triangulation </t>
  </si>
  <si>
    <t xml:space="preserve">Chart for </t>
  </si>
  <si>
    <r>
      <t xml:space="preserve">Instructional Time
</t>
    </r>
    <r>
      <rPr>
        <b/>
        <sz val="9"/>
        <color theme="0"/>
        <rFont val="Calibri"/>
        <family val="2"/>
      </rPr>
      <t>* 1CR.1 Behavioral Expectations
* 1CR.2 Procedures &amp; Routines
* 1CR.3 Feedback and Acknowledgement
* 1C.4 Response to Behavior</t>
    </r>
  </si>
  <si>
    <r>
      <t xml:space="preserve">Engaged Time 
</t>
    </r>
    <r>
      <rPr>
        <b/>
        <sz val="9"/>
        <color theme="0"/>
        <rFont val="Calibri"/>
        <family val="2"/>
      </rPr>
      <t>* 1.CR.5. Active Supervision 
* 1.CR.6. Actively Engage Students
* 1.CR.7. Differentiated Instruction
* 1. CR.8. Academic Success</t>
    </r>
  </si>
  <si>
    <r>
      <rPr>
        <b/>
        <sz val="11"/>
        <color theme="0"/>
        <rFont val="Calibri"/>
        <family val="2"/>
        <scheme val="minor"/>
      </rPr>
      <t>1SW.10 Student / Family / Community Communication</t>
    </r>
    <r>
      <rPr>
        <sz val="11"/>
        <color theme="0"/>
        <rFont val="Calibri"/>
        <family val="2"/>
        <scheme val="minor"/>
      </rPr>
      <t xml:space="preserve">
</t>
    </r>
    <r>
      <rPr>
        <b/>
        <sz val="11"/>
        <color theme="0"/>
        <rFont val="Calibri"/>
        <family val="2"/>
        <scheme val="minor"/>
      </rPr>
      <t>1SW.11 Student / Family / Community Engagement</t>
    </r>
  </si>
  <si>
    <r>
      <t>(Arguable) 3</t>
    </r>
    <r>
      <rPr>
        <sz val="8"/>
        <color theme="0"/>
        <rFont val="Calibri"/>
        <family val="2"/>
        <scheme val="minor"/>
      </rPr>
      <t> </t>
    </r>
    <r>
      <rPr>
        <b/>
        <sz val="11"/>
        <color theme="0"/>
        <rFont val="Calibri"/>
        <family val="2"/>
        <scheme val="minor"/>
      </rPr>
      <t>.5 Options for Tier 3 Intervention</t>
    </r>
  </si>
  <si>
    <t>TFI Tier 1</t>
  </si>
  <si>
    <t>TFI Tier 2</t>
  </si>
  <si>
    <t>TFI Tier 3</t>
  </si>
  <si>
    <t>SAS Tier 2</t>
  </si>
  <si>
    <t>SAS Tier 3</t>
  </si>
  <si>
    <t>202223</t>
  </si>
  <si>
    <t>SW Percent in Place</t>
  </si>
  <si>
    <t>Classroom percent In Place</t>
  </si>
  <si>
    <t>1SW.1 Team Compositioncountnotblanks</t>
  </si>
  <si>
    <t>1SW.2 Behavior Expectationscountnotblanks</t>
  </si>
  <si>
    <t>1SW.3 Teaching Expectationscountnotblanks</t>
  </si>
  <si>
    <t>1SW.4 Feedback and Acknowledgmentcountnotblanks</t>
  </si>
  <si>
    <t>1SW.5 Behavior Definitionscountnotblanks</t>
  </si>
  <si>
    <t>1SW.6 Response to Behaviorcountnotblanks</t>
  </si>
  <si>
    <t>1SW.7 Professional Development Systemcountnotblanks</t>
  </si>
  <si>
    <t>1SW.8 Professional Development Contentcountnotblanks</t>
  </si>
  <si>
    <t>1SW.9 Staff Involvementcountnotblanks</t>
  </si>
  <si>
    <t>1SW.10 Student / Family / Community Communicationcountnotblanks</t>
  </si>
  <si>
    <t>1SW.11 Student / Family / Community Engagementcountnotblanks</t>
  </si>
  <si>
    <t>1SW.12 Behavior Data Systemcountnotblanks</t>
  </si>
  <si>
    <t>1SW.13 Data-based Decision Makingcountnotblanks</t>
  </si>
  <si>
    <t>1SW.14 Fidelity Datacountnotblanks</t>
  </si>
  <si>
    <t>1SW.15 Annual Evaluationcountnotcountnotblanks</t>
  </si>
  <si>
    <t>1C.1 Behavioral Expectations:countnotblanks</t>
  </si>
  <si>
    <t>1C.2 Procedures &amp; Routines:countnotblanks</t>
  </si>
  <si>
    <t>1C.3 Feedback and Acknowledgement:countnotblanks</t>
  </si>
  <si>
    <t>1C.4 Response to Behavior:countnotblanks</t>
  </si>
  <si>
    <t>1C.5 Active Supervision:countnotblanks</t>
  </si>
  <si>
    <t>1C.6. Actively Engage Students:countnotblanks</t>
  </si>
  <si>
    <t>1C.7 Differentiated Instruction:countnotblanks</t>
  </si>
  <si>
    <t>1C.8 Academic Success:countnotblanks</t>
  </si>
  <si>
    <t>1C.9 Professional Development and Support:countnotblanks</t>
  </si>
  <si>
    <t>2.1 Behavior Support Team:countnotblanks</t>
  </si>
  <si>
    <t>2.2 Team Procedures:countnotblanks</t>
  </si>
  <si>
    <t>2.3 Student Identification:countnotblanks</t>
  </si>
  <si>
    <t>2.4 Request for Assistance:countnotblanks</t>
  </si>
  <si>
    <t>2.5 Options for Tier 2 Interventions:countnotblanks</t>
  </si>
  <si>
    <t>2.6 Access to Tier I Supports:countnotblanks</t>
  </si>
  <si>
    <t>2.7 Professional Development:countnotblanks</t>
  </si>
  <si>
    <t>2.8 Level of Use:countnotblanks</t>
  </si>
  <si>
    <t>2.9 Student Performance Data:countnotblanks</t>
  </si>
  <si>
    <t>2.10 Fidelity of Implementation:countnotblanks</t>
  </si>
  <si>
    <t>2.11 Annual Evaluation:countnotblanks</t>
  </si>
  <si>
    <t>3.1 Tier 3 Systems Planning Team:countnotblanks</t>
  </si>
  <si>
    <t>3.2 Team Procedures:countnotblanks</t>
  </si>
  <si>
    <t>3.3 Student Identification:countnotblanks</t>
  </si>
  <si>
    <t>3.4 Request for Assistance:countnotblanks</t>
  </si>
  <si>
    <t>3.5 Options for Tier 3 Intervention:countnotblanks</t>
  </si>
  <si>
    <t>3.6 Tier 3 Critical Features:countnotblanks</t>
  </si>
  <si>
    <t>3.7 Access to Tier 1 and Tier 2 Supports:countnotblanks</t>
  </si>
  <si>
    <t>3.8 Stakeholder Engagement:countnotblanks</t>
  </si>
  <si>
    <t>3.9 Professional Development:countnotblanks</t>
  </si>
  <si>
    <t>3.10 Generalization and Maintenance:countnotblanks</t>
  </si>
  <si>
    <t>3.11 Student Progress Monitoring:countnotblanks</t>
  </si>
  <si>
    <t>3.12 Level of Use:countnotblanks</t>
  </si>
  <si>
    <t>3.13 Fidelity:countnotblanks</t>
  </si>
  <si>
    <t>3.14 Annual Evaluation:countnotblanks</t>
  </si>
  <si>
    <t>1SW.1 Team Composition%in place</t>
  </si>
  <si>
    <t>1SW.2 Behavior Expectations%in place</t>
  </si>
  <si>
    <t>1SW.3 Teaching Expectations%in place</t>
  </si>
  <si>
    <t>1SW.4 Feedback and Acknowledgment%in place</t>
  </si>
  <si>
    <t>1SW.5 Behavior Definitions%in place</t>
  </si>
  <si>
    <t>1SW.6 Response to Behavior%in place</t>
  </si>
  <si>
    <t>1SW.7 Professional Development System%in place</t>
  </si>
  <si>
    <t>1SW.8 Professional Development Content%in place</t>
  </si>
  <si>
    <t>1SW.9 Staff Involvement%in place</t>
  </si>
  <si>
    <t>1SW.10 Student / Family / Community Communication%in place</t>
  </si>
  <si>
    <t>1SW.11 Student / Family / Community Engagement%in place</t>
  </si>
  <si>
    <t>1SW.12 Behavior Data System%in place</t>
  </si>
  <si>
    <t>1SW.13 Data-based Decision Making%in place</t>
  </si>
  <si>
    <t>1SW.14 Fidelity Data%in place</t>
  </si>
  <si>
    <t>1SW.15 Annual Evaluation%in place</t>
  </si>
  <si>
    <t>1C.1 Behavioral Expectations:%in place</t>
  </si>
  <si>
    <t>1C.2 Procedures &amp; Routines:%in place</t>
  </si>
  <si>
    <t>1C.3 Feedback and Acknowledgement:%in place</t>
  </si>
  <si>
    <t>1C.4 Response to Behavior:%in place</t>
  </si>
  <si>
    <t>1C.5 Active Supervision:%in place</t>
  </si>
  <si>
    <t>1C.6. Actively Engage Students:%in place</t>
  </si>
  <si>
    <t>1C.7 Differentiated Instruction:%in place</t>
  </si>
  <si>
    <t>1C.8 Academic Success:%in place</t>
  </si>
  <si>
    <t>1C.9 Professional Development and Support:%in place</t>
  </si>
  <si>
    <t>2.1 Behavior Support Team:%in place</t>
  </si>
  <si>
    <t>2.2 Team Procedures:%in place</t>
  </si>
  <si>
    <t>2.3 Student Identification:%in place</t>
  </si>
  <si>
    <t>2.4 Request for Assistance:%in place</t>
  </si>
  <si>
    <t>2.5 Options for Tier 2 Interventions:%in place</t>
  </si>
  <si>
    <t>2.6 Access to Tier I Supports:%in place</t>
  </si>
  <si>
    <t>2.7 Professional Development:%in place</t>
  </si>
  <si>
    <t>2.8 Level of Use:%in place</t>
  </si>
  <si>
    <t>2.9 Student Performance Data:%in place</t>
  </si>
  <si>
    <t>2.10 Fidelity of Implementation:%in place</t>
  </si>
  <si>
    <t>2.11 Annual Evaluation:%in place</t>
  </si>
  <si>
    <t>3.1 Tier 3 Systems Planning Team:%in place</t>
  </si>
  <si>
    <t>3.2 Team Procedures:%in place</t>
  </si>
  <si>
    <t>3.3 Student Identification:%in place</t>
  </si>
  <si>
    <t>3.4 Request for Assistance:%in place</t>
  </si>
  <si>
    <t>3.5 Options for Tier 3 Intervention:%in place</t>
  </si>
  <si>
    <t>3.6 Tier 3 Critical Features:%in place</t>
  </si>
  <si>
    <t>3.7 Access to Tier 1 and Tier 2 Supports:%in place</t>
  </si>
  <si>
    <t>3.8 Stakeholder Engagement:%in place</t>
  </si>
  <si>
    <t>3.9 Professional Development:%in place</t>
  </si>
  <si>
    <t>3.10 Generalization and Maintenance:%in place</t>
  </si>
  <si>
    <t>3.11 Student Progress Monitoring:%in place</t>
  </si>
  <si>
    <t>3.12 Level of Use:%in place</t>
  </si>
  <si>
    <t>3.13 Fidelity:%in place</t>
  </si>
  <si>
    <t>3.14 Annual Evaluation:%in place</t>
  </si>
  <si>
    <t>TFI Scales</t>
  </si>
  <si>
    <t>SAS 4.0 Scales</t>
  </si>
  <si>
    <t>TFI Subscales</t>
  </si>
  <si>
    <t>SAS Items</t>
  </si>
  <si>
    <r>
      <t xml:space="preserve">Select School Year using dropdown </t>
    </r>
    <r>
      <rPr>
        <sz val="11"/>
        <color theme="1"/>
        <rFont val="Calibri"/>
        <family val="2"/>
      </rPr>
      <t>»</t>
    </r>
  </si>
  <si>
    <t>Enrollment</t>
  </si>
  <si>
    <t>Number of OSS Events</t>
  </si>
  <si>
    <t>Attendance</t>
  </si>
  <si>
    <t>OSS Per 100</t>
  </si>
  <si>
    <t>OSS Per 100 Students</t>
  </si>
  <si>
    <t>Avg Number of Students in attendance each day</t>
  </si>
  <si>
    <t>ADA</t>
  </si>
  <si>
    <t>District ADA</t>
  </si>
  <si>
    <t>3.1 Tier 3 Systems Planning Team
3.2 Team Procedures</t>
  </si>
  <si>
    <r>
      <t>Instructions:</t>
    </r>
    <r>
      <rPr>
        <sz val="11"/>
        <color theme="1"/>
        <rFont val="Calibri"/>
        <family val="2"/>
        <scheme val="minor"/>
      </rPr>
      <t xml:space="preserve">
1. Go to PBISAssessments
2. On the menu ribbon, click on Reports, then "Survey Reports"
3. On the menu to the left, under "Select Survey", click on "SAS 4"
4. Under Select Report, choose "download"
5. Choose the data range for your report; PBIS Assessments allows you to select up to 5 years at a time
6. Select your district
7. Choose one or more schools; for the entire district, select "all;" to select non-contiguous schools, hold control as you select only those schools you want.
8. Click Generate; this will automatically download the report to the downloads file on your desktop.
9. Return to the top of the page;</t>
    </r>
    <r>
      <rPr>
        <b/>
        <i/>
        <sz val="11"/>
        <color theme="1"/>
        <rFont val="Calibri"/>
        <family val="2"/>
        <scheme val="minor"/>
      </rPr>
      <t xml:space="preserve"> </t>
    </r>
    <r>
      <rPr>
        <b/>
        <sz val="11"/>
        <color theme="1"/>
        <rFont val="Calibri"/>
        <family val="2"/>
        <scheme val="minor"/>
      </rPr>
      <t>Note: the only thing you will change is the survey and report!</t>
    </r>
    <r>
      <rPr>
        <b/>
        <i/>
        <sz val="11"/>
        <color theme="1"/>
        <rFont val="Calibri"/>
        <family val="2"/>
        <scheme val="minor"/>
      </rPr>
      <t xml:space="preserve">  </t>
    </r>
    <r>
      <rPr>
        <sz val="11"/>
        <color theme="1"/>
        <rFont val="Calibri"/>
        <family val="2"/>
        <scheme val="minor"/>
      </rPr>
      <t xml:space="preserve">
10. Under "Survey" change "SAS 4" to "SWPBS TFI 2.1"
11. Under Report, you will have to reselect "download"
12. Everything else should stay the same
13. Click Generate; this will automatically download a copy of the TFI to the download folder of your desktop
</t>
    </r>
    <r>
      <rPr>
        <b/>
        <sz val="11"/>
        <color theme="1"/>
        <rFont val="Calibri"/>
        <family val="2"/>
        <scheme val="minor"/>
      </rPr>
      <t>To Load Data</t>
    </r>
    <r>
      <rPr>
        <sz val="11"/>
        <color theme="1"/>
        <rFont val="Calibri"/>
        <family val="2"/>
        <scheme val="minor"/>
      </rPr>
      <t>:
1. Open the SAS 4 download
2. Highlight all of the cells that have data, but only those cells with data (</t>
    </r>
    <r>
      <rPr>
        <b/>
        <sz val="11"/>
        <color theme="1"/>
        <rFont val="Calibri"/>
        <family val="2"/>
        <scheme val="minor"/>
      </rPr>
      <t>do not highlight the column headers A1:DG1</t>
    </r>
    <r>
      <rPr>
        <sz val="11"/>
        <color theme="1"/>
        <rFont val="Calibri"/>
        <family val="2"/>
        <scheme val="minor"/>
      </rPr>
      <t xml:space="preserve">); These should include cell A2 through column DG2, then down to the last row that has data; </t>
    </r>
    <r>
      <rPr>
        <b/>
        <sz val="11"/>
        <color theme="1"/>
        <rFont val="Calibri"/>
        <family val="2"/>
        <scheme val="minor"/>
      </rPr>
      <t>Do not highlight and copy anything to the right of column DG!</t>
    </r>
    <r>
      <rPr>
        <sz val="11"/>
        <color theme="1"/>
        <rFont val="Calibri"/>
        <family val="2"/>
        <scheme val="minor"/>
      </rPr>
      <t xml:space="preserve">
3. Copy the highlighted range
4. Open the TFI SAS 4.0 Triangulation Spreadsheet
5. Go to the SAS 4.0 Data Entry Tab
6. Click in cell A2 and paste the data you copied from the SAS 4 download into the SAS 4.0 Data Entry page of this workbook
7. Open the SWPBS TFI 2.1 download
8. Highlight and copy all cells from </t>
    </r>
    <r>
      <rPr>
        <b/>
        <sz val="11"/>
        <color theme="1"/>
        <rFont val="Calibri"/>
        <family val="2"/>
        <scheme val="minor"/>
      </rPr>
      <t xml:space="preserve">A2 </t>
    </r>
    <r>
      <rPr>
        <sz val="11"/>
        <color theme="1"/>
        <rFont val="Calibri"/>
        <family val="2"/>
        <scheme val="minor"/>
      </rPr>
      <t xml:space="preserve">through </t>
    </r>
    <r>
      <rPr>
        <b/>
        <sz val="11"/>
        <color theme="1"/>
        <rFont val="Calibri"/>
        <family val="2"/>
        <scheme val="minor"/>
      </rPr>
      <t>DB2</t>
    </r>
    <r>
      <rPr>
        <sz val="11"/>
        <color theme="1"/>
        <rFont val="Calibri"/>
        <family val="2"/>
        <scheme val="minor"/>
      </rPr>
      <t xml:space="preserve">, then down to the last row that contains data. </t>
    </r>
    <r>
      <rPr>
        <b/>
        <sz val="11"/>
        <color theme="1"/>
        <rFont val="Calibri"/>
        <family val="2"/>
        <scheme val="minor"/>
      </rPr>
      <t>Do not copy columns to the right of DB! Do not copy the headers (A1:DB1)</t>
    </r>
    <r>
      <rPr>
        <sz val="11"/>
        <color theme="1"/>
        <rFont val="Calibri"/>
        <family val="2"/>
        <scheme val="minor"/>
      </rPr>
      <t xml:space="preserve">
9. Open the TFI SAS 4.0 Triangulation Spreadsheet and click on the TFI 2.1 Data Entry Tab
10. Click in cell A2 and paste values
11. From the Menu Ribbon at the top of any worksheet of the TFI SAS 4.0 Triangulation Spreadsheet Workbook, click on "Data," then "Refresh All;" This loads to data the reporting pages of the workbook.
</t>
    </r>
    <r>
      <rPr>
        <b/>
        <sz val="11"/>
        <color theme="1"/>
        <rFont val="Calibri"/>
        <family val="2"/>
        <scheme val="minor"/>
      </rPr>
      <t>Note: if you get an error message when pasting data on either of the two data entry pages, it means that you are trying to paste into protected columns that are on the far right of the page. Make sure that if you are pasting SAS data you are on the SAS data entry tab, and if you are pasting TFI data, you are on the TFI data entry tab; also, make sure that you did not copuy empty columns from either the SAS 4 download or the SWPBS TFI 2.1 download</t>
    </r>
    <r>
      <rPr>
        <sz val="11"/>
        <color theme="1"/>
        <rFont val="Calibri"/>
        <family val="2"/>
        <scheme val="minor"/>
      </rPr>
      <t xml:space="preserve">
</t>
    </r>
    <r>
      <rPr>
        <b/>
        <sz val="11"/>
        <color theme="1"/>
        <rFont val="Calibri"/>
        <family val="2"/>
        <scheme val="minor"/>
      </rPr>
      <t>Triangulating Student Outcomes</t>
    </r>
    <r>
      <rPr>
        <sz val="11"/>
        <color theme="1"/>
        <rFont val="Calibri"/>
        <family val="2"/>
        <scheme val="minor"/>
      </rPr>
      <t xml:space="preserve">
1. After SAS and TFI data is loaded, any school that completed either survey will automatically be loaded on the School Outcome Page
2. Select the School Outcomes Data Entry Tab
3. Enter total enrollment in the "Enrollment" column for each school for each school  year that the school is listed
4. In the OSS events column, enter thetotal number of OSS events (number of incidents resulting in OSS, as opposed to the number of days of OSS assigned)
5.</t>
    </r>
    <r>
      <rPr>
        <b/>
        <sz val="11"/>
        <color theme="1"/>
        <rFont val="Calibri"/>
        <family val="2"/>
        <scheme val="minor"/>
      </rPr>
      <t xml:space="preserve">  Do Not type in type in the "ADA" or "OSS per 100 Students" columns; these contain formulas that could not be protected, and you will overwrite the formulas
Reports</t>
    </r>
    <r>
      <rPr>
        <sz val="11"/>
        <color theme="1"/>
        <rFont val="Calibri"/>
        <family val="2"/>
        <scheme val="minor"/>
      </rPr>
      <t xml:space="preserve">
1. On the triangulation tab, select the school year for which you want to report; this will change the data on the Triangulation tab and the District Triangulation Chart tab
2. On the Schools at a Glance, tab, select the school year for which you want to report out
3. Student outcomes will automatically adjust to the selected school year on the Triangulation tab and the Schools At A Glance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</si>
</sst>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theme="1"/>
      <name val="Calibri"/>
      <family val="2"/>
    </font>
    <font>
      <b/>
      <sz val="11"/>
      <color rgb="FF000000"/>
      <name val="Calibri"/>
      <family val="2"/>
    </font>
    <font>
      <b/>
      <sz val="11"/>
      <color rgb="FF000000"/>
      <name val="Calibri"/>
      <family val="2"/>
      <scheme val="minor"/>
    </font>
    <font>
      <sz val="11"/>
      <name val="Calibri"/>
      <family val="2"/>
      <scheme val="minor"/>
    </font>
    <font>
      <sz val="8"/>
      <name val="Calibri"/>
      <family val="2"/>
      <scheme val="minor"/>
    </font>
    <font>
      <sz val="11"/>
      <color theme="0"/>
      <name val="Calibri"/>
      <family val="2"/>
      <scheme val="minor"/>
    </font>
    <font>
      <b/>
      <sz val="11"/>
      <color theme="0"/>
      <name val="Calibri"/>
      <family val="2"/>
    </font>
    <font>
      <b/>
      <sz val="9"/>
      <color theme="0"/>
      <name val="Calibri"/>
      <family val="2"/>
    </font>
    <font>
      <sz val="8"/>
      <color theme="0"/>
      <name val="Calibri"/>
      <family val="2"/>
      <scheme val="minor"/>
    </font>
    <font>
      <sz val="11"/>
      <color theme="1"/>
      <name val="Calibri"/>
      <family val="2"/>
    </font>
    <font>
      <b/>
      <i/>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FF00"/>
        <bgColor theme="9"/>
      </patternFill>
    </fill>
    <fill>
      <patternFill patternType="solid">
        <fgColor rgb="FFFF0000"/>
        <bgColor theme="9"/>
      </patternFill>
    </fill>
    <fill>
      <patternFill patternType="solid">
        <fgColor rgb="FFABABAB"/>
        <bgColor indexed="64"/>
      </patternFill>
    </fill>
    <fill>
      <patternFill patternType="solid">
        <fgColor rgb="FF00B050"/>
        <bgColor indexed="64"/>
      </patternFill>
    </fill>
    <fill>
      <patternFill patternType="solid">
        <fgColor rgb="FF00B050"/>
        <bgColor theme="9"/>
      </patternFill>
    </fill>
    <fill>
      <patternFill patternType="solid">
        <fgColor rgb="FFFF0000"/>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22" fontId="0" fillId="0" borderId="0" xfId="0" applyNumberFormat="1"/>
    <xf numFmtId="14" fontId="0" fillId="0" borderId="0" xfId="0" applyNumberFormat="1"/>
    <xf numFmtId="0" fontId="0" fillId="2" borderId="2" xfId="0" applyFill="1" applyBorder="1"/>
    <xf numFmtId="0" fontId="3" fillId="0" borderId="2" xfId="0" applyFont="1" applyBorder="1"/>
    <xf numFmtId="0" fontId="4" fillId="0" borderId="2" xfId="0" applyFont="1" applyBorder="1" applyAlignment="1">
      <alignment wrapText="1"/>
    </xf>
    <xf numFmtId="0" fontId="3" fillId="0" borderId="2" xfId="0" applyFont="1" applyBorder="1" applyAlignment="1">
      <alignment wrapText="1"/>
    </xf>
    <xf numFmtId="0" fontId="3" fillId="0" borderId="2" xfId="0" applyFont="1" applyBorder="1" applyAlignment="1">
      <alignment vertical="center"/>
    </xf>
    <xf numFmtId="0" fontId="0" fillId="0" borderId="2" xfId="0" applyBorder="1"/>
    <xf numFmtId="0" fontId="3" fillId="0" borderId="2" xfId="0" applyFont="1"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wrapText="1"/>
    </xf>
    <xf numFmtId="0" fontId="3" fillId="3" borderId="2" xfId="0" applyFont="1" applyFill="1" applyBorder="1"/>
    <xf numFmtId="0" fontId="2" fillId="4" borderId="2" xfId="0" applyFont="1" applyFill="1" applyBorder="1"/>
    <xf numFmtId="0" fontId="6" fillId="0" borderId="2" xfId="0" applyFont="1" applyBorder="1" applyAlignment="1">
      <alignment vertical="center"/>
    </xf>
    <xf numFmtId="0" fontId="7" fillId="0" borderId="2" xfId="0" applyFont="1" applyBorder="1" applyAlignment="1">
      <alignment wrapText="1"/>
    </xf>
    <xf numFmtId="0" fontId="7" fillId="0" borderId="2" xfId="0" applyFont="1" applyBorder="1"/>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2" fontId="3" fillId="0" borderId="2" xfId="0" applyNumberFormat="1" applyFont="1" applyBorder="1" applyAlignment="1">
      <alignment wrapText="1"/>
    </xf>
    <xf numFmtId="2" fontId="4" fillId="0" borderId="2" xfId="0" applyNumberFormat="1" applyFont="1" applyBorder="1" applyAlignment="1">
      <alignment wrapText="1"/>
    </xf>
    <xf numFmtId="2" fontId="0" fillId="0" borderId="0" xfId="0" applyNumberFormat="1" applyAlignment="1">
      <alignment wrapText="1"/>
    </xf>
    <xf numFmtId="2" fontId="0" fillId="0" borderId="2" xfId="1" applyNumberFormat="1" applyFont="1" applyBorder="1" applyAlignment="1">
      <alignment wrapText="1"/>
    </xf>
    <xf numFmtId="2" fontId="0" fillId="0" borderId="2" xfId="1" applyNumberFormat="1" applyFont="1" applyFill="1" applyBorder="1" applyAlignment="1">
      <alignment wrapText="1"/>
    </xf>
    <xf numFmtId="0" fontId="2" fillId="7" borderId="2" xfId="0" applyFont="1" applyFill="1" applyBorder="1"/>
    <xf numFmtId="0" fontId="2" fillId="6" borderId="2" xfId="0" applyFont="1" applyFill="1" applyBorder="1" applyAlignment="1">
      <alignment vertical="center"/>
    </xf>
    <xf numFmtId="0" fontId="10" fillId="6" borderId="2" xfId="0" applyFont="1" applyFill="1" applyBorder="1"/>
    <xf numFmtId="0" fontId="2" fillId="6" borderId="2" xfId="0" applyFont="1" applyFill="1" applyBorder="1" applyAlignment="1">
      <alignment vertical="center" wrapText="1"/>
    </xf>
    <xf numFmtId="0" fontId="11" fillId="6" borderId="2" xfId="0" applyFont="1" applyFill="1" applyBorder="1" applyAlignment="1">
      <alignment vertical="center" wrapText="1"/>
    </xf>
    <xf numFmtId="0" fontId="10" fillId="6" borderId="2" xfId="0" applyFont="1" applyFill="1" applyBorder="1" applyAlignment="1">
      <alignment vertical="center" wrapText="1"/>
    </xf>
    <xf numFmtId="0" fontId="2" fillId="6" borderId="2" xfId="0" applyFont="1" applyFill="1" applyBorder="1"/>
    <xf numFmtId="0" fontId="11" fillId="8" borderId="2" xfId="0" applyFont="1" applyFill="1" applyBorder="1" applyAlignment="1">
      <alignment vertical="center"/>
    </xf>
    <xf numFmtId="0" fontId="2" fillId="8" borderId="2" xfId="0" applyFont="1" applyFill="1" applyBorder="1" applyAlignment="1">
      <alignment wrapText="1"/>
    </xf>
    <xf numFmtId="0" fontId="10" fillId="8" borderId="2" xfId="0" applyFont="1" applyFill="1" applyBorder="1"/>
    <xf numFmtId="0" fontId="2" fillId="8" borderId="2" xfId="0" applyFont="1" applyFill="1" applyBorder="1"/>
    <xf numFmtId="0" fontId="3" fillId="2" borderId="2" xfId="0" applyFont="1" applyFill="1" applyBorder="1"/>
    <xf numFmtId="0" fontId="3" fillId="2" borderId="2" xfId="0" applyFont="1" applyFill="1" applyBorder="1" applyAlignment="1">
      <alignment vertical="center"/>
    </xf>
    <xf numFmtId="0" fontId="7" fillId="9" borderId="2" xfId="0" applyFont="1" applyFill="1" applyBorder="1" applyAlignment="1">
      <alignment wrapText="1"/>
    </xf>
    <xf numFmtId="0" fontId="10" fillId="0" borderId="0" xfId="0" applyFont="1"/>
    <xf numFmtId="2" fontId="0" fillId="0" borderId="0" xfId="0" applyNumberFormat="1"/>
    <xf numFmtId="164" fontId="0" fillId="0" borderId="0" xfId="1" applyNumberFormat="1" applyFont="1"/>
    <xf numFmtId="0" fontId="0" fillId="0" borderId="0" xfId="0" applyAlignment="1">
      <alignment horizontal="right"/>
    </xf>
    <xf numFmtId="0" fontId="0" fillId="0" borderId="0" xfId="0" applyProtection="1">
      <protection locked="0"/>
    </xf>
    <xf numFmtId="14" fontId="0" fillId="0" borderId="0" xfId="0" applyNumberFormat="1" applyProtection="1">
      <protection locked="0"/>
    </xf>
    <xf numFmtId="22" fontId="0" fillId="0" borderId="0" xfId="0" applyNumberFormat="1" applyProtection="1">
      <protection locked="0"/>
    </xf>
    <xf numFmtId="1" fontId="0" fillId="2" borderId="2" xfId="0" applyNumberFormat="1" applyFill="1" applyBorder="1" applyAlignment="1" applyProtection="1">
      <alignment horizontal="center"/>
      <protection locked="0"/>
    </xf>
    <xf numFmtId="164" fontId="0" fillId="0" borderId="2" xfId="1" applyNumberFormat="1" applyFont="1" applyBorder="1"/>
    <xf numFmtId="0" fontId="0" fillId="2" borderId="0" xfId="0" applyFill="1" applyProtection="1">
      <protection locked="0"/>
    </xf>
    <xf numFmtId="0" fontId="3" fillId="3" borderId="2" xfId="0" applyFont="1" applyFill="1" applyBorder="1" applyAlignment="1">
      <alignment wrapText="1"/>
    </xf>
    <xf numFmtId="0" fontId="3" fillId="2" borderId="2" xfId="0" applyFont="1" applyFill="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0" fillId="0" borderId="1" xfId="0" applyBorder="1" applyAlignment="1">
      <alignment horizontal="center"/>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164" fontId="0" fillId="0" borderId="0" xfId="1" applyNumberFormat="1" applyFont="1" applyAlignment="1">
      <alignment horizontal="center"/>
    </xf>
    <xf numFmtId="0" fontId="0" fillId="0" borderId="0" xfId="0" applyAlignment="1">
      <alignment horizontal="center"/>
    </xf>
  </cellXfs>
  <cellStyles count="2">
    <cellStyle name="Normal" xfId="0" builtinId="0"/>
    <cellStyle name="Percent" xfId="1" builtinId="5"/>
  </cellStyles>
  <dxfs count="429">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92D050"/>
        </patternFill>
      </fill>
    </dxf>
    <dxf>
      <font>
        <color rgb="FF9C5700"/>
      </font>
      <fill>
        <patternFill>
          <bgColor rgb="FFFFEB9C"/>
        </patternFill>
      </fill>
    </dxf>
    <dxf>
      <font>
        <color rgb="FF9C0006"/>
      </font>
      <fill>
        <patternFill>
          <bgColor rgb="FFFFC7CE"/>
        </patternFill>
      </fill>
    </dxf>
    <dxf>
      <fill>
        <patternFill patternType="none">
          <bgColor auto="1"/>
        </patternFill>
      </fill>
    </dxf>
    <dxf>
      <font>
        <color rgb="FF006100"/>
      </font>
      <fill>
        <patternFill>
          <bgColor rgb="FF92D050"/>
        </patternFill>
      </fill>
    </dxf>
    <dxf>
      <font>
        <color rgb="FF9C5700"/>
      </font>
      <fill>
        <patternFill>
          <bgColor rgb="FFFFEB9C"/>
        </patternFill>
      </fill>
    </dxf>
    <dxf>
      <font>
        <color rgb="FF9C0006"/>
      </font>
      <fill>
        <patternFill>
          <bgColor rgb="FFFFC7CE"/>
        </patternFill>
      </fill>
    </dxf>
    <dxf>
      <fill>
        <patternFill patternType="none">
          <bgColor auto="1"/>
        </patternFill>
      </fill>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27" formatCode="m/d/yyyy\ h:mm"/>
    </dxf>
    <dxf>
      <numFmt numFmtId="27" formatCode="m/d/yyyy\ h:mm"/>
    </dxf>
    <dxf>
      <numFmt numFmtId="27" formatCode="m/d/yyyy\ h:mm"/>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protection locked="0" hidden="0"/>
    </dxf>
    <dxf>
      <protection locked="0" hidden="0"/>
    </dxf>
    <dxf>
      <protection locked="0" hidden="0"/>
    </dxf>
    <dxf>
      <protection locked="1" hidden="0"/>
    </dxf>
    <dxf>
      <numFmt numFmtId="27" formatCode="m/d/yyyy\ h:mm"/>
      <protection locked="0" hidden="0"/>
    </dxf>
    <dxf>
      <numFmt numFmtId="27" formatCode="m/d/yyyy\ h:mm"/>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27" formatCode="m/d/yyyy\ h:mm"/>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9" formatCode="m/d/yyyy"/>
      <protection locked="0" hidden="0"/>
    </dxf>
    <dxf>
      <numFmt numFmtId="19" formatCode="m/d/yyyy"/>
      <protection locked="0" hidden="0"/>
    </dxf>
    <dxf>
      <numFmt numFmtId="19" formatCode="m/d/yyyy"/>
      <protection locked="0" hidden="0"/>
    </dxf>
    <dxf>
      <protection locked="0" hidden="0"/>
    </dxf>
    <dxf>
      <protection locked="0" hidden="0"/>
    </dxf>
    <dxf>
      <protection locked="0" hidden="0"/>
    </dxf>
    <dxf>
      <protection locked="0" hidden="0"/>
    </dxf>
    <dxf>
      <protection locked="0" hidden="0"/>
    </dxf>
    <dxf>
      <protection locked="1" hidden="0"/>
    </dxf>
  </dxfs>
  <tableStyles count="0" defaultTableStyle="TableStyleMedium2" defaultPivotStyle="PivotStyleLight16"/>
  <colors>
    <mruColors>
      <color rgb="FF92D050"/>
      <color rgb="FFAB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1.xml"/><Relationship Id="rId12" Type="http://schemas.openxmlformats.org/officeDocument/2006/relationships/worksheet" Target="worksheets/sheet11.xml"/><Relationship Id="rId17"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Triangulation!$B$1:$J$1</c:f>
          <c:strCache>
            <c:ptCount val="9"/>
            <c:pt idx="0">
              <c:v>District TFI2.1 and SAS 4.0 Triangulation </c:v>
            </c:pt>
            <c:pt idx="7">
              <c:v>Chart for </c:v>
            </c:pt>
            <c:pt idx="8">
              <c:v>202223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Triangulation!$D$2</c:f>
              <c:strCache>
                <c:ptCount val="1"/>
                <c:pt idx="0">
                  <c:v>TFI items marked fully in place (teams)</c:v>
                </c:pt>
              </c:strCache>
            </c:strRef>
          </c:tx>
          <c:spPr>
            <a:solidFill>
              <a:schemeClr val="accent1"/>
            </a:solidFill>
            <a:ln>
              <a:noFill/>
            </a:ln>
            <a:effectLst/>
          </c:spPr>
          <c:invertIfNegative val="0"/>
          <c:cat>
            <c:strRef>
              <c:f>Triangulation!$B$3:$B$48</c:f>
              <c:strCache>
                <c:ptCount val="46"/>
                <c:pt idx="0">
                  <c:v>1.1 Team Composition:</c:v>
                </c:pt>
                <c:pt idx="1">
                  <c:v>1.2 Team Operating Procedures:</c:v>
                </c:pt>
                <c:pt idx="2">
                  <c:v>1.3 Behavioral Expectations:</c:v>
                </c:pt>
                <c:pt idx="3">
                  <c:v>1.4 Teaching Expectations:</c:v>
                </c:pt>
                <c:pt idx="4">
                  <c:v>1.5 Problem Behavior Definitions:</c:v>
                </c:pt>
                <c:pt idx="5">
                  <c:v>1.6 Discipline Policies:</c:v>
                </c:pt>
                <c:pt idx="6">
                  <c:v>1.7 Professional Development:</c:v>
                </c:pt>
                <c:pt idx="7">
                  <c:v>1.8 Classroom Procedures:</c:v>
                </c:pt>
                <c:pt idx="9">
                  <c:v>1.9 Feedback and Acknowledgement:</c:v>
                </c:pt>
                <c:pt idx="10">
                  <c:v>1.10 Faculty Involvement:</c:v>
                </c:pt>
                <c:pt idx="11">
                  <c:v>1.11 Student/Family/Community Involvement:</c:v>
                </c:pt>
                <c:pt idx="12">
                  <c:v>1.12 Discipline Data: </c:v>
                </c:pt>
                <c:pt idx="13">
                  <c:v>1.13 Data-based Decision Making</c:v>
                </c:pt>
                <c:pt idx="14">
                  <c:v>1.14 Fidelity Data:</c:v>
                </c:pt>
                <c:pt idx="15">
                  <c:v>1.15 Annual Evaluation:</c:v>
                </c:pt>
                <c:pt idx="16">
                  <c:v>2.1 Team Composition:</c:v>
                </c:pt>
                <c:pt idx="17">
                  <c:v>2.2 Team Operating Procedures:</c:v>
                </c:pt>
                <c:pt idx="18">
                  <c:v>2.3 Screening: </c:v>
                </c:pt>
                <c:pt idx="19">
                  <c:v>2.4 Request for Assistance:</c:v>
                </c:pt>
                <c:pt idx="20">
                  <c:v>2.5 Options for Tier II Interventions: </c:v>
                </c:pt>
                <c:pt idx="21">
                  <c:v>2.6 Tier II Critical Features:</c:v>
                </c:pt>
                <c:pt idx="22">
                  <c:v>2.7 Practices Matched to Student Need</c:v>
                </c:pt>
                <c:pt idx="23">
                  <c:v>2.8 Access to Tier I Supports:</c:v>
                </c:pt>
                <c:pt idx="24">
                  <c:v>2.9 Professional Development:</c:v>
                </c:pt>
                <c:pt idx="25">
                  <c:v>2.10 Level of Use: </c:v>
                </c:pt>
                <c:pt idx="26">
                  <c:v>2.11 Student Performance Data:</c:v>
                </c:pt>
                <c:pt idx="27">
                  <c:v>2.12 Fidelity Data:</c:v>
                </c:pt>
                <c:pt idx="28">
                  <c:v>2.13 Annual Evaluation: </c:v>
                </c:pt>
                <c:pt idx="29">
                  <c:v>3.1 Team Composition:</c:v>
                </c:pt>
                <c:pt idx="30">
                  <c:v>3.2 Team Operating Procedures:</c:v>
                </c:pt>
                <c:pt idx="31">
                  <c:v>3.3 Screening:</c:v>
                </c:pt>
                <c:pt idx="32">
                  <c:v>3.4 Student Support Team:</c:v>
                </c:pt>
                <c:pt idx="33">
                  <c:v>3.5 Staffing: </c:v>
                </c:pt>
                <c:pt idx="34">
                  <c:v>3.6 Student/Family/Community Involvement</c:v>
                </c:pt>
                <c:pt idx="35">
                  <c:v>3.7 Professional Development:</c:v>
                </c:pt>
                <c:pt idx="36">
                  <c:v>3.8 Quality of Life Indicators:</c:v>
                </c:pt>
                <c:pt idx="37">
                  <c:v>3.9 Academic, Social, and Physical Indicators:</c:v>
                </c:pt>
                <c:pt idx="38">
                  <c:v>3.10 Hypothesis Statement:</c:v>
                </c:pt>
                <c:pt idx="39">
                  <c:v>3.11 Comprehensive Support:</c:v>
                </c:pt>
                <c:pt idx="40">
                  <c:v>3.12 Formal and Natural Supports:</c:v>
                </c:pt>
                <c:pt idx="41">
                  <c:v>3.13 Access to Tier I and Tier II Supports</c:v>
                </c:pt>
                <c:pt idx="42">
                  <c:v>3.14 Data System:</c:v>
                </c:pt>
                <c:pt idx="43">
                  <c:v>3.15 Data-based Decision Making:</c:v>
                </c:pt>
                <c:pt idx="44">
                  <c:v>3.16 Level of Use: </c:v>
                </c:pt>
                <c:pt idx="45">
                  <c:v>3.17 Annual Evaluation: </c:v>
                </c:pt>
              </c:strCache>
            </c:strRef>
          </c:cat>
          <c:val>
            <c:numRef>
              <c:f>Triangulation!$D$3:$D$48</c:f>
              <c:numCache>
                <c:formatCode>0.00</c:formatCode>
                <c:ptCount val="46"/>
                <c:pt idx="0">
                  <c:v>0</c:v>
                </c:pt>
                <c:pt idx="1">
                  <c:v>0</c:v>
                </c:pt>
                <c:pt idx="2">
                  <c:v>0</c:v>
                </c:pt>
                <c:pt idx="3">
                  <c:v>0</c:v>
                </c:pt>
                <c:pt idx="4">
                  <c:v>0</c:v>
                </c:pt>
                <c:pt idx="5">
                  <c:v>0</c:v>
                </c:pt>
                <c:pt idx="6">
                  <c:v>0</c:v>
                </c:pt>
                <c:pt idx="7">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5792-4D2F-8343-08C49430DC28}"/>
            </c:ext>
          </c:extLst>
        </c:ser>
        <c:dLbls>
          <c:showLegendKey val="0"/>
          <c:showVal val="0"/>
          <c:showCatName val="0"/>
          <c:showSerName val="0"/>
          <c:showPercent val="0"/>
          <c:showBubbleSize val="0"/>
        </c:dLbls>
        <c:gapWidth val="219"/>
        <c:axId val="195306608"/>
        <c:axId val="191224816"/>
      </c:barChart>
      <c:lineChart>
        <c:grouping val="standard"/>
        <c:varyColors val="0"/>
        <c:ser>
          <c:idx val="1"/>
          <c:order val="1"/>
          <c:tx>
            <c:strRef>
              <c:f>Triangulation!$H$2</c:f>
              <c:strCache>
                <c:ptCount val="1"/>
                <c:pt idx="0">
                  <c:v>SAS 4.0 Percentage of items as fully in place (staff)</c:v>
                </c:pt>
              </c:strCache>
            </c:strRef>
          </c:tx>
          <c:spPr>
            <a:ln w="28575" cap="rnd">
              <a:solidFill>
                <a:schemeClr val="accent2"/>
              </a:solidFill>
              <a:round/>
            </a:ln>
            <a:effectLst/>
          </c:spPr>
          <c:marker>
            <c:symbol val="none"/>
          </c:marker>
          <c:cat>
            <c:strRef>
              <c:f>Triangulation!$B$3:$B$48</c:f>
              <c:strCache>
                <c:ptCount val="46"/>
                <c:pt idx="0">
                  <c:v>1.1 Team Composition:</c:v>
                </c:pt>
                <c:pt idx="1">
                  <c:v>1.2 Team Operating Procedures:</c:v>
                </c:pt>
                <c:pt idx="2">
                  <c:v>1.3 Behavioral Expectations:</c:v>
                </c:pt>
                <c:pt idx="3">
                  <c:v>1.4 Teaching Expectations:</c:v>
                </c:pt>
                <c:pt idx="4">
                  <c:v>1.5 Problem Behavior Definitions:</c:v>
                </c:pt>
                <c:pt idx="5">
                  <c:v>1.6 Discipline Policies:</c:v>
                </c:pt>
                <c:pt idx="6">
                  <c:v>1.7 Professional Development:</c:v>
                </c:pt>
                <c:pt idx="7">
                  <c:v>1.8 Classroom Procedures:</c:v>
                </c:pt>
                <c:pt idx="9">
                  <c:v>1.9 Feedback and Acknowledgement:</c:v>
                </c:pt>
                <c:pt idx="10">
                  <c:v>1.10 Faculty Involvement:</c:v>
                </c:pt>
                <c:pt idx="11">
                  <c:v>1.11 Student/Family/Community Involvement:</c:v>
                </c:pt>
                <c:pt idx="12">
                  <c:v>1.12 Discipline Data: </c:v>
                </c:pt>
                <c:pt idx="13">
                  <c:v>1.13 Data-based Decision Making</c:v>
                </c:pt>
                <c:pt idx="14">
                  <c:v>1.14 Fidelity Data:</c:v>
                </c:pt>
                <c:pt idx="15">
                  <c:v>1.15 Annual Evaluation:</c:v>
                </c:pt>
                <c:pt idx="16">
                  <c:v>2.1 Team Composition:</c:v>
                </c:pt>
                <c:pt idx="17">
                  <c:v>2.2 Team Operating Procedures:</c:v>
                </c:pt>
                <c:pt idx="18">
                  <c:v>2.3 Screening: </c:v>
                </c:pt>
                <c:pt idx="19">
                  <c:v>2.4 Request for Assistance:</c:v>
                </c:pt>
                <c:pt idx="20">
                  <c:v>2.5 Options for Tier II Interventions: </c:v>
                </c:pt>
                <c:pt idx="21">
                  <c:v>2.6 Tier II Critical Features:</c:v>
                </c:pt>
                <c:pt idx="22">
                  <c:v>2.7 Practices Matched to Student Need</c:v>
                </c:pt>
                <c:pt idx="23">
                  <c:v>2.8 Access to Tier I Supports:</c:v>
                </c:pt>
                <c:pt idx="24">
                  <c:v>2.9 Professional Development:</c:v>
                </c:pt>
                <c:pt idx="25">
                  <c:v>2.10 Level of Use: </c:v>
                </c:pt>
                <c:pt idx="26">
                  <c:v>2.11 Student Performance Data:</c:v>
                </c:pt>
                <c:pt idx="27">
                  <c:v>2.12 Fidelity Data:</c:v>
                </c:pt>
                <c:pt idx="28">
                  <c:v>2.13 Annual Evaluation: </c:v>
                </c:pt>
                <c:pt idx="29">
                  <c:v>3.1 Team Composition:</c:v>
                </c:pt>
                <c:pt idx="30">
                  <c:v>3.2 Team Operating Procedures:</c:v>
                </c:pt>
                <c:pt idx="31">
                  <c:v>3.3 Screening:</c:v>
                </c:pt>
                <c:pt idx="32">
                  <c:v>3.4 Student Support Team:</c:v>
                </c:pt>
                <c:pt idx="33">
                  <c:v>3.5 Staffing: </c:v>
                </c:pt>
                <c:pt idx="34">
                  <c:v>3.6 Student/Family/Community Involvement</c:v>
                </c:pt>
                <c:pt idx="35">
                  <c:v>3.7 Professional Development:</c:v>
                </c:pt>
                <c:pt idx="36">
                  <c:v>3.8 Quality of Life Indicators:</c:v>
                </c:pt>
                <c:pt idx="37">
                  <c:v>3.9 Academic, Social, and Physical Indicators:</c:v>
                </c:pt>
                <c:pt idx="38">
                  <c:v>3.10 Hypothesis Statement:</c:v>
                </c:pt>
                <c:pt idx="39">
                  <c:v>3.11 Comprehensive Support:</c:v>
                </c:pt>
                <c:pt idx="40">
                  <c:v>3.12 Formal and Natural Supports:</c:v>
                </c:pt>
                <c:pt idx="41">
                  <c:v>3.13 Access to Tier I and Tier II Supports</c:v>
                </c:pt>
                <c:pt idx="42">
                  <c:v>3.14 Data System:</c:v>
                </c:pt>
                <c:pt idx="43">
                  <c:v>3.15 Data-based Decision Making:</c:v>
                </c:pt>
                <c:pt idx="44">
                  <c:v>3.16 Level of Use: </c:v>
                </c:pt>
                <c:pt idx="45">
                  <c:v>3.17 Annual Evaluation: </c:v>
                </c:pt>
              </c:strCache>
            </c:strRef>
          </c:cat>
          <c:val>
            <c:numRef>
              <c:f>Triangulation!$H$3:$H$48</c:f>
              <c:numCache>
                <c:formatCode>0.00</c:formatCode>
                <c:ptCount val="46"/>
                <c:pt idx="0">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5">
                  <c:v>0</c:v>
                </c:pt>
                <c:pt idx="37">
                  <c:v>0</c:v>
                </c:pt>
                <c:pt idx="38">
                  <c:v>0</c:v>
                </c:pt>
                <c:pt idx="39">
                  <c:v>0</c:v>
                </c:pt>
                <c:pt idx="41">
                  <c:v>0</c:v>
                </c:pt>
                <c:pt idx="42">
                  <c:v>0</c:v>
                </c:pt>
                <c:pt idx="43">
                  <c:v>0</c:v>
                </c:pt>
                <c:pt idx="44">
                  <c:v>0</c:v>
                </c:pt>
                <c:pt idx="45">
                  <c:v>0</c:v>
                </c:pt>
              </c:numCache>
            </c:numRef>
          </c:val>
          <c:smooth val="0"/>
          <c:extLst>
            <c:ext xmlns:c16="http://schemas.microsoft.com/office/drawing/2014/chart" uri="{C3380CC4-5D6E-409C-BE32-E72D297353CC}">
              <c16:uniqueId val="{00000001-5792-4D2F-8343-08C49430DC28}"/>
            </c:ext>
          </c:extLst>
        </c:ser>
        <c:dLbls>
          <c:showLegendKey val="0"/>
          <c:showVal val="0"/>
          <c:showCatName val="0"/>
          <c:showSerName val="0"/>
          <c:showPercent val="0"/>
          <c:showBubbleSize val="0"/>
        </c:dLbls>
        <c:marker val="1"/>
        <c:smooth val="0"/>
        <c:axId val="195306608"/>
        <c:axId val="191224816"/>
      </c:lineChart>
      <c:catAx>
        <c:axId val="19530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224816"/>
        <c:crosses val="autoZero"/>
        <c:auto val="1"/>
        <c:lblAlgn val="ctr"/>
        <c:lblOffset val="100"/>
        <c:noMultiLvlLbl val="0"/>
      </c:catAx>
      <c:valAx>
        <c:axId val="191224816"/>
        <c:scaling>
          <c:orientation val="minMax"/>
          <c:max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06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D639C69-5B1C-4475-AC2F-AC907212F928}">
  <sheetPr/>
  <sheetViews>
    <sheetView zoomScale="64"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15</xdr:col>
      <xdr:colOff>342900</xdr:colOff>
      <xdr:row>0</xdr:row>
      <xdr:rowOff>180975</xdr:rowOff>
    </xdr:from>
    <xdr:to>
      <xdr:col>18</xdr:col>
      <xdr:colOff>342900</xdr:colOff>
      <xdr:row>14</xdr:row>
      <xdr:rowOff>38100</xdr:rowOff>
    </xdr:to>
    <mc:AlternateContent xmlns:mc="http://schemas.openxmlformats.org/markup-compatibility/2006" xmlns:sle15="http://schemas.microsoft.com/office/drawing/2012/slicer">
      <mc:Choice Requires="sle15">
        <xdr:graphicFrame macro="">
          <xdr:nvGraphicFramePr>
            <xdr:cNvPr id="2" name="SchoolYear">
              <a:extLst>
                <a:ext uri="{FF2B5EF4-FFF2-40B4-BE49-F238E27FC236}">
                  <a16:creationId xmlns:a16="http://schemas.microsoft.com/office/drawing/2014/main" id="{A96C56B4-0D0F-38FB-B1F9-F8ACF5EFE43A}"/>
                </a:ext>
              </a:extLst>
            </xdr:cNvPr>
            <xdr:cNvGraphicFramePr/>
          </xdr:nvGraphicFramePr>
          <xdr:xfrm>
            <a:off x="0" y="0"/>
            <a:ext cx="0" cy="0"/>
          </xdr:xfrm>
          <a:graphic>
            <a:graphicData uri="http://schemas.microsoft.com/office/drawing/2010/slicer">
              <sle:slicer xmlns:sle="http://schemas.microsoft.com/office/drawing/2010/slicer" name="SchoolYear"/>
            </a:graphicData>
          </a:graphic>
        </xdr:graphicFrame>
      </mc:Choice>
      <mc:Fallback xmlns="">
        <xdr:sp macro="" textlink="">
          <xdr:nvSpPr>
            <xdr:cNvPr id="0" name=""/>
            <xdr:cNvSpPr>
              <a:spLocks noTextEdit="1"/>
            </xdr:cNvSpPr>
          </xdr:nvSpPr>
          <xdr:spPr>
            <a:xfrm>
              <a:off x="12249150" y="180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absoluteAnchor>
    <xdr:pos x="0" y="0"/>
    <xdr:ext cx="8676680" cy="6295430"/>
    <xdr:graphicFrame macro="">
      <xdr:nvGraphicFramePr>
        <xdr:cNvPr id="2" name="Chart 1">
          <a:extLst>
            <a:ext uri="{FF2B5EF4-FFF2-40B4-BE49-F238E27FC236}">
              <a16:creationId xmlns:a16="http://schemas.microsoft.com/office/drawing/2014/main" id="{FA1DDE2B-CFFF-8450-BE95-A470D3581A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E0BDEF1B-A006-466A-86D0-E1B94FD13C20}" autoFormatId="16" applyNumberFormats="0" applyBorderFormats="0" applyFontFormats="0" applyPatternFormats="0" applyAlignmentFormats="0" applyWidthHeightFormats="0">
  <queryTableRefresh nextId="8" unboundColumnsRight="5">
    <queryTableFields count="7">
      <queryTableField id="1" name="School" tableColumnId="1"/>
      <queryTableField id="2" name="SchoolYear" tableColumnId="2"/>
      <queryTableField id="3" dataBound="0" tableColumnId="3"/>
      <queryTableField id="4" dataBound="0" tableColumnId="4"/>
      <queryTableField id="7" dataBound="0" tableColumnId="8"/>
      <queryTableField id="5" dataBound="0" tableColumnId="5"/>
      <queryTableField id="6" dataBound="0" tableColumnId="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0" growShrinkType="overwriteClear" connectionId="1" xr16:uid="{3CD52C9A-B36B-429B-BD8E-B1C2AE7404D2}" autoFormatId="16" applyNumberFormats="0" applyBorderFormats="0" applyFontFormats="0" applyPatternFormats="0" applyAlignmentFormats="0" applyWidthHeightFormats="0">
  <queryTableRefresh nextId="219" unboundColumnsRight="212">
    <queryTableFields count="213">
      <queryTableField id="1" name="School" tableColumnId="1"/>
      <queryTableField id="2" dataBound="0" tableColumnId="2"/>
      <queryTableField id="218" dataBound="0" tableColumnId="7"/>
      <queryTableField id="217" dataBound="0" tableColumnId="6"/>
      <queryTableField id="3" dataBound="0" tableColumnId="3"/>
      <queryTableField id="4" dataBound="0" tableColumnId="4"/>
      <queryTableField id="5" dataBound="0" tableColumnId="5"/>
      <queryTableField id="10" dataBound="0" tableColumnId="10"/>
      <queryTableField id="11" dataBound="0" tableColumnId="11"/>
      <queryTableField id="8" dataBound="0" tableColumnId="8"/>
      <queryTableField id="9" dataBound="0" tableColumnId="9"/>
      <queryTableField id="13" dataBound="0" tableColumnId="13"/>
      <queryTableField id="14" dataBound="0" tableColumnId="14"/>
      <queryTableField id="15" dataBound="0" tableColumnId="15"/>
      <queryTableField id="16" dataBound="0" tableColumnId="16"/>
      <queryTableField id="17" dataBound="0" tableColumnId="17"/>
      <queryTableField id="18" dataBound="0" tableColumnId="18"/>
      <queryTableField id="19" dataBound="0" tableColumnId="19"/>
      <queryTableField id="20" dataBound="0" tableColumnId="20"/>
      <queryTableField id="21" dataBound="0" tableColumnId="21"/>
      <queryTableField id="22" dataBound="0" tableColumnId="22"/>
      <queryTableField id="23" dataBound="0" tableColumnId="23"/>
      <queryTableField id="24" dataBound="0" tableColumnId="24"/>
      <queryTableField id="25" dataBound="0" tableColumnId="25"/>
      <queryTableField id="26" dataBound="0" tableColumnId="26"/>
      <queryTableField id="27" dataBound="0" tableColumnId="27"/>
      <queryTableField id="28" dataBound="0" tableColumnId="28"/>
      <queryTableField id="29" dataBound="0" tableColumnId="29"/>
      <queryTableField id="30" dataBound="0" tableColumnId="30"/>
      <queryTableField id="31" dataBound="0" tableColumnId="31"/>
      <queryTableField id="32" dataBound="0" tableColumnId="32"/>
      <queryTableField id="33" dataBound="0" tableColumnId="33"/>
      <queryTableField id="34" dataBound="0" tableColumnId="34"/>
      <queryTableField id="35" dataBound="0" tableColumnId="35"/>
      <queryTableField id="36" dataBound="0" tableColumnId="36"/>
      <queryTableField id="37" dataBound="0" tableColumnId="37"/>
      <queryTableField id="38" dataBound="0" tableColumnId="38"/>
      <queryTableField id="39" dataBound="0" tableColumnId="39"/>
      <queryTableField id="40" dataBound="0" tableColumnId="40"/>
      <queryTableField id="41" dataBound="0" tableColumnId="41"/>
      <queryTableField id="42" dataBound="0" tableColumnId="42"/>
      <queryTableField id="43" dataBound="0" tableColumnId="43"/>
      <queryTableField id="44" dataBound="0" tableColumnId="44"/>
      <queryTableField id="45" dataBound="0" tableColumnId="45"/>
      <queryTableField id="46" dataBound="0" tableColumnId="46"/>
      <queryTableField id="47" dataBound="0" tableColumnId="47"/>
      <queryTableField id="48" dataBound="0" tableColumnId="48"/>
      <queryTableField id="49" dataBound="0" tableColumnId="49"/>
      <queryTableField id="50" dataBound="0" tableColumnId="50"/>
      <queryTableField id="51" dataBound="0" tableColumnId="51"/>
      <queryTableField id="52" dataBound="0" tableColumnId="52"/>
      <queryTableField id="53" dataBound="0" tableColumnId="53"/>
      <queryTableField id="54" dataBound="0" tableColumnId="54"/>
      <queryTableField id="55" dataBound="0" tableColumnId="55"/>
      <queryTableField id="56" dataBound="0" tableColumnId="56"/>
      <queryTableField id="57" dataBound="0" tableColumnId="57"/>
      <queryTableField id="58" dataBound="0" tableColumnId="58"/>
      <queryTableField id="59" dataBound="0" tableColumnId="59"/>
      <queryTableField id="60" dataBound="0" tableColumnId="60"/>
      <queryTableField id="61" dataBound="0" tableColumnId="61"/>
      <queryTableField id="62" dataBound="0" tableColumnId="62"/>
      <queryTableField id="63" dataBound="0" tableColumnId="63"/>
      <queryTableField id="64" dataBound="0" tableColumnId="64"/>
      <queryTableField id="65" dataBound="0" tableColumnId="65"/>
      <queryTableField id="66" dataBound="0" tableColumnId="66"/>
      <queryTableField id="67" dataBound="0" tableColumnId="67"/>
      <queryTableField id="68" dataBound="0" tableColumnId="68"/>
      <queryTableField id="69" dataBound="0" tableColumnId="69"/>
      <queryTableField id="70" dataBound="0" tableColumnId="70"/>
      <queryTableField id="71" dataBound="0" tableColumnId="71"/>
      <queryTableField id="72" dataBound="0" tableColumnId="72"/>
      <queryTableField id="73" dataBound="0" tableColumnId="73"/>
      <queryTableField id="74" dataBound="0" tableColumnId="74"/>
      <queryTableField id="75" dataBound="0" tableColumnId="75"/>
      <queryTableField id="76" dataBound="0" tableColumnId="76"/>
      <queryTableField id="77" dataBound="0" tableColumnId="77"/>
      <queryTableField id="78" dataBound="0" tableColumnId="78"/>
      <queryTableField id="79" dataBound="0" tableColumnId="79"/>
      <queryTableField id="80" dataBound="0" tableColumnId="80"/>
      <queryTableField id="81" dataBound="0" tableColumnId="81"/>
      <queryTableField id="82" dataBound="0" tableColumnId="82"/>
      <queryTableField id="83" dataBound="0" tableColumnId="83"/>
      <queryTableField id="84" dataBound="0" tableColumnId="84"/>
      <queryTableField id="85" dataBound="0" tableColumnId="85"/>
      <queryTableField id="86" dataBound="0" tableColumnId="86"/>
      <queryTableField id="87" dataBound="0" tableColumnId="87"/>
      <queryTableField id="88" dataBound="0" tableColumnId="88"/>
      <queryTableField id="89" dataBound="0" tableColumnId="89"/>
      <queryTableField id="90" dataBound="0" tableColumnId="90"/>
      <queryTableField id="91" dataBound="0" tableColumnId="91"/>
      <queryTableField id="92" dataBound="0" tableColumnId="92"/>
      <queryTableField id="93" dataBound="0" tableColumnId="93"/>
      <queryTableField id="94" dataBound="0" tableColumnId="94"/>
      <queryTableField id="95" dataBound="0" tableColumnId="95"/>
      <queryTableField id="96" dataBound="0" tableColumnId="96"/>
      <queryTableField id="97" dataBound="0" tableColumnId="97"/>
      <queryTableField id="98" dataBound="0" tableColumnId="98"/>
      <queryTableField id="99" dataBound="0" tableColumnId="99"/>
      <queryTableField id="100" dataBound="0" tableColumnId="100"/>
      <queryTableField id="101" dataBound="0" tableColumnId="101"/>
      <queryTableField id="102" dataBound="0" tableColumnId="102"/>
      <queryTableField id="103" dataBound="0" tableColumnId="103"/>
      <queryTableField id="104" dataBound="0" tableColumnId="104"/>
      <queryTableField id="105" dataBound="0" tableColumnId="105"/>
      <queryTableField id="106" dataBound="0" tableColumnId="106"/>
      <queryTableField id="107" dataBound="0" tableColumnId="107"/>
      <queryTableField id="108" dataBound="0" tableColumnId="108"/>
      <queryTableField id="109" dataBound="0" tableColumnId="109"/>
      <queryTableField id="110" dataBound="0" tableColumnId="110"/>
      <queryTableField id="216" dataBound="0" tableColumnId="216"/>
      <queryTableField id="215" dataBound="0" tableColumnId="215"/>
      <queryTableField id="214" dataBound="0" tableColumnId="214"/>
      <queryTableField id="213" dataBound="0" tableColumnId="213"/>
      <queryTableField id="212" dataBound="0" tableColumnId="212"/>
      <queryTableField id="211" dataBound="0" tableColumnId="211"/>
      <queryTableField id="210" dataBound="0" tableColumnId="210"/>
      <queryTableField id="209" dataBound="0" tableColumnId="209"/>
      <queryTableField id="208" dataBound="0" tableColumnId="208"/>
      <queryTableField id="207" dataBound="0" tableColumnId="207"/>
      <queryTableField id="206" dataBound="0" tableColumnId="206"/>
      <queryTableField id="205" dataBound="0" tableColumnId="205"/>
      <queryTableField id="204" dataBound="0" tableColumnId="204"/>
      <queryTableField id="203" dataBound="0" tableColumnId="203"/>
      <queryTableField id="202" dataBound="0" tableColumnId="202"/>
      <queryTableField id="201" dataBound="0" tableColumnId="201"/>
      <queryTableField id="200" dataBound="0" tableColumnId="200"/>
      <queryTableField id="199" dataBound="0" tableColumnId="199"/>
      <queryTableField id="198" dataBound="0" tableColumnId="198"/>
      <queryTableField id="197" dataBound="0" tableColumnId="197"/>
      <queryTableField id="196" dataBound="0" tableColumnId="196"/>
      <queryTableField id="195" dataBound="0" tableColumnId="195"/>
      <queryTableField id="194" dataBound="0" tableColumnId="194"/>
      <queryTableField id="193" dataBound="0" tableColumnId="193"/>
      <queryTableField id="192" dataBound="0" tableColumnId="192"/>
      <queryTableField id="191" dataBound="0" tableColumnId="191"/>
      <queryTableField id="190" dataBound="0" tableColumnId="190"/>
      <queryTableField id="189" dataBound="0" tableColumnId="189"/>
      <queryTableField id="188" dataBound="0" tableColumnId="188"/>
      <queryTableField id="187" dataBound="0" tableColumnId="187"/>
      <queryTableField id="186" dataBound="0" tableColumnId="186"/>
      <queryTableField id="185" dataBound="0" tableColumnId="185"/>
      <queryTableField id="184" dataBound="0" tableColumnId="184"/>
      <queryTableField id="183" dataBound="0" tableColumnId="183"/>
      <queryTableField id="182" dataBound="0" tableColumnId="182"/>
      <queryTableField id="181" dataBound="0" tableColumnId="181"/>
      <queryTableField id="180" dataBound="0" tableColumnId="180"/>
      <queryTableField id="179" dataBound="0" tableColumnId="179"/>
      <queryTableField id="178" dataBound="0" tableColumnId="178"/>
      <queryTableField id="177" dataBound="0" tableColumnId="177"/>
      <queryTableField id="176" dataBound="0" tableColumnId="176"/>
      <queryTableField id="175" dataBound="0" tableColumnId="175"/>
      <queryTableField id="174" dataBound="0" tableColumnId="174"/>
      <queryTableField id="173" dataBound="0" tableColumnId="173"/>
      <queryTableField id="172" dataBound="0" tableColumnId="172"/>
      <queryTableField id="171" dataBound="0" tableColumnId="171"/>
      <queryTableField id="170" dataBound="0" tableColumnId="170"/>
      <queryTableField id="169" dataBound="0" tableColumnId="169"/>
      <queryTableField id="168" dataBound="0" tableColumnId="168"/>
      <queryTableField id="167" dataBound="0" tableColumnId="167"/>
      <queryTableField id="166" dataBound="0" tableColumnId="166"/>
      <queryTableField id="165" dataBound="0" tableColumnId="165"/>
      <queryTableField id="164" dataBound="0" tableColumnId="164"/>
      <queryTableField id="163" dataBound="0" tableColumnId="163"/>
      <queryTableField id="161" dataBound="0" tableColumnId="161"/>
      <queryTableField id="111" dataBound="0" tableColumnId="111"/>
      <queryTableField id="112" dataBound="0" tableColumnId="112"/>
      <queryTableField id="113" dataBound="0" tableColumnId="113"/>
      <queryTableField id="114" dataBound="0" tableColumnId="114"/>
      <queryTableField id="115" dataBound="0" tableColumnId="115"/>
      <queryTableField id="116" dataBound="0" tableColumnId="116"/>
      <queryTableField id="117" dataBound="0" tableColumnId="117"/>
      <queryTableField id="118" dataBound="0" tableColumnId="118"/>
      <queryTableField id="119" dataBound="0" tableColumnId="119"/>
      <queryTableField id="120" dataBound="0" tableColumnId="120"/>
      <queryTableField id="121" dataBound="0" tableColumnId="121"/>
      <queryTableField id="122" dataBound="0" tableColumnId="122"/>
      <queryTableField id="123" dataBound="0" tableColumnId="123"/>
      <queryTableField id="124" dataBound="0" tableColumnId="124"/>
      <queryTableField id="125" dataBound="0" tableColumnId="125"/>
      <queryTableField id="126" dataBound="0" tableColumnId="126"/>
      <queryTableField id="127" dataBound="0" tableColumnId="127"/>
      <queryTableField id="128" dataBound="0" tableColumnId="128"/>
      <queryTableField id="129" dataBound="0" tableColumnId="129"/>
      <queryTableField id="130" dataBound="0" tableColumnId="130"/>
      <queryTableField id="131" dataBound="0" tableColumnId="131"/>
      <queryTableField id="132" dataBound="0" tableColumnId="132"/>
      <queryTableField id="133" dataBound="0" tableColumnId="133"/>
      <queryTableField id="134" dataBound="0" tableColumnId="134"/>
      <queryTableField id="135" dataBound="0" tableColumnId="135"/>
      <queryTableField id="136" dataBound="0" tableColumnId="136"/>
      <queryTableField id="137" dataBound="0" tableColumnId="137"/>
      <queryTableField id="138" dataBound="0" tableColumnId="138"/>
      <queryTableField id="139" dataBound="0" tableColumnId="139"/>
      <queryTableField id="140" dataBound="0" tableColumnId="140"/>
      <queryTableField id="141" dataBound="0" tableColumnId="141"/>
      <queryTableField id="142" dataBound="0" tableColumnId="142"/>
      <queryTableField id="143" dataBound="0" tableColumnId="143"/>
      <queryTableField id="144" dataBound="0" tableColumnId="144"/>
      <queryTableField id="145" dataBound="0" tableColumnId="145"/>
      <queryTableField id="146" dataBound="0" tableColumnId="146"/>
      <queryTableField id="147" dataBound="0" tableColumnId="147"/>
      <queryTableField id="148" dataBound="0" tableColumnId="148"/>
      <queryTableField id="149" dataBound="0" tableColumnId="149"/>
      <queryTableField id="150" dataBound="0" tableColumnId="150"/>
      <queryTableField id="151" dataBound="0" tableColumnId="151"/>
      <queryTableField id="152" dataBound="0" tableColumnId="152"/>
      <queryTableField id="153" dataBound="0" tableColumnId="153"/>
      <queryTableField id="154" dataBound="0" tableColumnId="154"/>
      <queryTableField id="155" dataBound="0" tableColumnId="155"/>
      <queryTableField id="156" dataBound="0" tableColumnId="156"/>
      <queryTableField id="157" dataBound="0" tableColumnId="157"/>
      <queryTableField id="158" dataBound="0" tableColumnId="158"/>
      <queryTableField id="159" dataBound="0" tableColumnId="159"/>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connectionId="3" xr16:uid="{2A080583-AB7B-4145-8EB2-371C2DCC4A24}" autoFormatId="16" applyNumberFormats="0" applyBorderFormats="0" applyFontFormats="0" applyPatternFormats="0" applyAlignmentFormats="0" applyWidthHeightFormats="0">
  <queryTableRefresh nextId="51" unboundColumnsRight="49">
    <queryTableFields count="50">
      <queryTableField id="1" name="Organization" tableColumnId="1"/>
      <queryTableField id="2" dataBound="0" tableColumnId="2"/>
      <queryTableField id="3" dataBound="0" tableColumnId="3"/>
      <queryTableField id="4" dataBound="0" tableColumnId="4"/>
      <queryTableField id="5" dataBound="0" tableColumnId="5"/>
      <queryTableField id="6" dataBound="0" tableColumnId="6"/>
      <queryTableField id="7" dataBound="0" tableColumnId="7"/>
      <queryTableField id="8" dataBound="0" tableColumnId="8"/>
      <queryTableField id="9" dataBound="0" tableColumnId="9"/>
      <queryTableField id="10" dataBound="0" tableColumnId="10"/>
      <queryTableField id="11" dataBound="0" tableColumnId="11"/>
      <queryTableField id="12" dataBound="0" tableColumnId="12"/>
      <queryTableField id="13" dataBound="0" tableColumnId="13"/>
      <queryTableField id="14" dataBound="0" tableColumnId="14"/>
      <queryTableField id="15" dataBound="0" tableColumnId="15"/>
      <queryTableField id="16" dataBound="0" tableColumnId="16"/>
      <queryTableField id="17" dataBound="0" tableColumnId="17"/>
      <queryTableField id="18" dataBound="0" tableColumnId="18"/>
      <queryTableField id="19" dataBound="0" tableColumnId="19"/>
      <queryTableField id="20" dataBound="0" tableColumnId="20"/>
      <queryTableField id="21" dataBound="0" tableColumnId="21"/>
      <queryTableField id="22" dataBound="0" tableColumnId="22"/>
      <queryTableField id="23" dataBound="0" tableColumnId="23"/>
      <queryTableField id="24" dataBound="0" tableColumnId="24"/>
      <queryTableField id="25" dataBound="0" tableColumnId="25"/>
      <queryTableField id="26" dataBound="0" tableColumnId="26"/>
      <queryTableField id="27" dataBound="0" tableColumnId="27"/>
      <queryTableField id="28" dataBound="0" tableColumnId="28"/>
      <queryTableField id="29" dataBound="0" tableColumnId="29"/>
      <queryTableField id="30" dataBound="0" tableColumnId="30"/>
      <queryTableField id="31" dataBound="0" tableColumnId="31"/>
      <queryTableField id="32" dataBound="0" tableColumnId="32"/>
      <queryTableField id="33" dataBound="0" tableColumnId="33"/>
      <queryTableField id="34" dataBound="0" tableColumnId="34"/>
      <queryTableField id="35" dataBound="0" tableColumnId="35"/>
      <queryTableField id="36" dataBound="0" tableColumnId="36"/>
      <queryTableField id="37" dataBound="0" tableColumnId="37"/>
      <queryTableField id="38" dataBound="0" tableColumnId="38"/>
      <queryTableField id="39" dataBound="0" tableColumnId="39"/>
      <queryTableField id="40" dataBound="0" tableColumnId="40"/>
      <queryTableField id="41" dataBound="0" tableColumnId="41"/>
      <queryTableField id="42" dataBound="0" tableColumnId="42"/>
      <queryTableField id="43" dataBound="0" tableColumnId="43"/>
      <queryTableField id="44" dataBound="0" tableColumnId="44"/>
      <queryTableField id="45" dataBound="0" tableColumnId="45"/>
      <queryTableField id="46" dataBound="0" tableColumnId="46"/>
      <queryTableField id="47" dataBound="0" tableColumnId="47"/>
      <queryTableField id="48" dataBound="0" tableColumnId="48"/>
      <queryTableField id="49" dataBound="0" tableColumnId="49"/>
      <queryTableField id="50" dataBound="0" tableColumnId="5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2" xr16:uid="{C459C288-4FBB-475E-8AFE-B9569336E469}" autoFormatId="16" applyNumberFormats="0" applyBorderFormats="0" applyFontFormats="0" applyPatternFormats="0" applyAlignmentFormats="0" applyWidthHeightFormats="0">
  <queryTableRefresh nextId="210">
    <queryTableFields count="51">
      <queryTableField id="2" name="Organization" tableColumnId="2"/>
      <queryTableField id="3" name="SchoolYear" tableColumnId="3"/>
      <queryTableField id="112" name="1SW.1 Team Composition" tableColumnId="112"/>
      <queryTableField id="113" name="1SW.2 Behavior Expectations" tableColumnId="113"/>
      <queryTableField id="114" name="1SW.3 Teaching Expectations" tableColumnId="114"/>
      <queryTableField id="115" name="1SW.4 Feedback and Acknowledgment" tableColumnId="115"/>
      <queryTableField id="116" name="1SW.5 Behavior Definitions" tableColumnId="116"/>
      <queryTableField id="117" name="1SW.6 Response to Behavior" tableColumnId="117"/>
      <queryTableField id="118" name="1SW.7 Professional Development System" tableColumnId="118"/>
      <queryTableField id="119" name="1SW.8 Professional Development Content" tableColumnId="119"/>
      <queryTableField id="120" name="1SW.9 Staff Involvement" tableColumnId="120"/>
      <queryTableField id="121" name="1SW.10 Student / Family / Community Communication" tableColumnId="121"/>
      <queryTableField id="122" name="1SW.11 Student / Family / Community Engagement" tableColumnId="122"/>
      <queryTableField id="123" name="1SW.12 Behavior Data System" tableColumnId="123"/>
      <queryTableField id="124" name="1SW.13 Data-based Decision Making" tableColumnId="124"/>
      <queryTableField id="125" name="1SW.14 Fidelity Data" tableColumnId="125"/>
      <queryTableField id="126" name="1SW.15 Annual Evaluation" tableColumnId="126"/>
      <queryTableField id="127" name="1C.1 Behavioral Expectations:" tableColumnId="127"/>
      <queryTableField id="128" name="1C.2 Procedures &amp; Routines:" tableColumnId="128"/>
      <queryTableField id="129" name="1C.3 Feedback and Acknowledgement:" tableColumnId="129"/>
      <queryTableField id="130" name="1C.4 Response to Behavior:" tableColumnId="130"/>
      <queryTableField id="131" name="1C.5 Active Supervision:" tableColumnId="131"/>
      <queryTableField id="132" name="1C.6. Actively Engage Students:" tableColumnId="132"/>
      <queryTableField id="133" name="1C.7 Differentiated Instruction:" tableColumnId="133"/>
      <queryTableField id="134" name="1C.8 Academic Success:" tableColumnId="134"/>
      <queryTableField id="135" name="1C.9 Professional Development and Support:" tableColumnId="135"/>
      <queryTableField id="136" name="2.1 Behavior Support Team:" tableColumnId="136"/>
      <queryTableField id="137" name="2.2 Team Procedures:" tableColumnId="137"/>
      <queryTableField id="138" name="2.3 Student Identification:" tableColumnId="138"/>
      <queryTableField id="139" name="2.4 Request for Assistance:" tableColumnId="139"/>
      <queryTableField id="140" name="2.5 Options for Tier 2 Interventions:" tableColumnId="140"/>
      <queryTableField id="141" name="2.6 Access to Tier I Supports:" tableColumnId="141"/>
      <queryTableField id="142" name="2.7 Professional Development:" tableColumnId="142"/>
      <queryTableField id="143" name="2.8 Level of Use:" tableColumnId="143"/>
      <queryTableField id="144" name="2.9 Student Performance Data:" tableColumnId="144"/>
      <queryTableField id="145" name="2.10 Fidelity of Implementation:" tableColumnId="145"/>
      <queryTableField id="146" name="2.11 Annual Evaluation:" tableColumnId="146"/>
      <queryTableField id="147" name="3.1 Tier 3 Systems Planning Team:" tableColumnId="147"/>
      <queryTableField id="148" name="3.2 Team Procedures:" tableColumnId="148"/>
      <queryTableField id="149" name="3.3 Student Identification:" tableColumnId="149"/>
      <queryTableField id="150" name="3.4 Request for Assistance:" tableColumnId="150"/>
      <queryTableField id="151" name="3.5 Options for Tier 3 Intervention:" tableColumnId="151"/>
      <queryTableField id="152" name="3.6 Tier 3 Critical Features:" tableColumnId="152"/>
      <queryTableField id="153" name="3.7 Access to Tier 1 and Tier 2 Supports:" tableColumnId="153"/>
      <queryTableField id="154" name="3.8 Stakeholder Engagement:" tableColumnId="154"/>
      <queryTableField id="155" name="3.9 Professional Development:" tableColumnId="155"/>
      <queryTableField id="156" name="3.10 Generalization and Maintenance:" tableColumnId="156"/>
      <queryTableField id="157" name="3.11 Student Progress Monitoring:" tableColumnId="157"/>
      <queryTableField id="158" name="3.12 Level of Use:" tableColumnId="158"/>
      <queryTableField id="159" name="3.13 Fidelity:" tableColumnId="159"/>
      <queryTableField id="160" name="3.14 Annual Evaluation:" tableColumnId="16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7" xr16:uid="{48BC2B40-2B44-46C9-9617-9B7AF521DB44}" autoFormatId="16" applyNumberFormats="0" applyBorderFormats="0" applyFontFormats="0" applyPatternFormats="0" applyAlignmentFormats="0" applyWidthHeightFormats="0">
  <queryTableRefresh nextId="107">
    <queryTableFields count="106">
      <queryTableField id="1" name="TFI21Id" tableColumnId="1"/>
      <queryTableField id="2" name="SchoolId" tableColumnId="2"/>
      <queryTableField id="3" name="School" tableColumnId="3"/>
      <queryTableField id="4" name="CityName" tableColumnId="4"/>
      <queryTableField id="5" name="StateName" tableColumnId="5"/>
      <queryTableField id="6" name="Textbox8" tableColumnId="6"/>
      <queryTableField id="7" name="DateCompleted" tableColumnId="7"/>
      <queryTableField id="8" name="SchoolBeginYear" tableColumnId="8"/>
      <queryTableField id="9" name="SchoolYear" tableColumnId="9"/>
      <queryTableField id="10" name="SchoolNCESId" tableColumnId="10"/>
      <queryTableField id="11" name="District" tableColumnId="11"/>
      <queryTableField id="12" name="DistrictNCESId" tableColumnId="12"/>
      <queryTableField id="13" name="TeamMembers" tableColumnId="13"/>
      <queryTableField id="14" name="TFIWalkthrough" tableColumnId="14"/>
      <queryTableField id="15" name="Tier1Assessed" tableColumnId="15"/>
      <queryTableField id="16" name="Tier3Assessed" tableColumnId="16"/>
      <queryTableField id="17" name="Tier2Assessed" tableColumnId="17"/>
      <queryTableField id="18" name="Tier1TeamComposition" tableColumnId="18"/>
      <queryTableField id="19" name="Tier1TeamOpProcedures" tableColumnId="19"/>
      <queryTableField id="20" name="Tier1TeamMaxPoints" tableColumnId="20"/>
      <queryTableField id="21" name="Tier1TeamTotalPoints" tableColumnId="21"/>
      <queryTableField id="22" name="Tier1TeamTotalRatio" tableColumnId="22"/>
      <queryTableField id="23" name="Tier1ImplementBehaveExpect" tableColumnId="23"/>
      <queryTableField id="24" name="Tier1ImplementTeachExpect" tableColumnId="24"/>
      <queryTableField id="25" name="Tier1ImplementProbBehaveDef" tableColumnId="25"/>
      <queryTableField id="26" name="Tier1ImplementDisciplinePolicies" tableColumnId="26"/>
      <queryTableField id="27" name="Tier1ImplementProfessionalDev" tableColumnId="27"/>
      <queryTableField id="28" name="Tier1ImplementClassProcedures" tableColumnId="28"/>
      <queryTableField id="29" name="Tier1ImplementFeedback" tableColumnId="29"/>
      <queryTableField id="30" name="Tier1ImplementFacultyInvolve" tableColumnId="30"/>
      <queryTableField id="31" name="Tier1ImplementFamilyInvolve" tableColumnId="31"/>
      <queryTableField id="32" name="Tier1ImplementMaxPoints" tableColumnId="32"/>
      <queryTableField id="33" name="Tier1ImplementTotalPoints" tableColumnId="33"/>
      <queryTableField id="34" name="Tier1ImplementTotalRatio" tableColumnId="34"/>
      <queryTableField id="35" name="Tier1EvaluationDisciplineData" tableColumnId="35"/>
      <queryTableField id="36" name="Tier1EvaluationDecisionMaking" tableColumnId="36"/>
      <queryTableField id="37" name="Tier1EvaluationFidelityData" tableColumnId="37"/>
      <queryTableField id="38" name="Tier1EvaluationAnnualEval" tableColumnId="38"/>
      <queryTableField id="39" name="Tier1EvaluationTotalPoints" tableColumnId="39"/>
      <queryTableField id="40" name="Tier1EvaluationMaxPoints" tableColumnId="40"/>
      <queryTableField id="41" name="Tier1EvaluationTotalRatio" tableColumnId="41"/>
      <queryTableField id="42" name="Tier1MaxPoints" tableColumnId="42"/>
      <queryTableField id="43" name="Tier1TotalPoints" tableColumnId="43"/>
      <queryTableField id="44" name="Tier1TotalRatio" tableColumnId="44"/>
      <queryTableField id="45" name="Tier2TeamComposition" tableColumnId="45"/>
      <queryTableField id="46" name="Tier2TeamOpProcedures" tableColumnId="46"/>
      <queryTableField id="47" name="Tier2TeamScreening" tableColumnId="47"/>
      <queryTableField id="48" name="Tier2TeamRequestAssistance" tableColumnId="48"/>
      <queryTableField id="49" name="Tier2TeamTotalPoints" tableColumnId="49"/>
      <queryTableField id="50" name="Tier2TeamMaxPoints" tableColumnId="50"/>
      <queryTableField id="51" name="Tier2TeamTotalRatio" tableColumnId="51"/>
      <queryTableField id="52" name="Tier2InterventionSufficientArray" tableColumnId="52"/>
      <queryTableField id="53" name="Tier2InterventionCriticalFeatures" tableColumnId="53"/>
      <queryTableField id="54" name="Tier2InterventionPracticesMatched" tableColumnId="54"/>
      <queryTableField id="55" name="Tier2InterventionAccessSupports" tableColumnId="55"/>
      <queryTableField id="56" name="Tier2InterventionProfessionalDev" tableColumnId="56"/>
      <queryTableField id="57" name="Tier2InterventionTotalPoints" tableColumnId="57"/>
      <queryTableField id="58" name="Tier2InterventionMaxPoints" tableColumnId="58"/>
      <queryTableField id="59" name="Tier2InterventionTotalRatio" tableColumnId="59"/>
      <queryTableField id="60" name="Tier2EvaluationLevelOfUse" tableColumnId="60"/>
      <queryTableField id="61" name="Tier2EvaluationStudentPerformance" tableColumnId="61"/>
      <queryTableField id="62" name="Tier2EvaluationFidelityData" tableColumnId="62"/>
      <queryTableField id="63" name="Tier2EvaluationAnnualEval" tableColumnId="63"/>
      <queryTableField id="64" name="Tier2EvaluationTotalPoints" tableColumnId="64"/>
      <queryTableField id="65" name="Tier2EvaluationMaxPoints" tableColumnId="65"/>
      <queryTableField id="66" name="Tier2EvaluationTotalRatio" tableColumnId="66"/>
      <queryTableField id="67" name="Tier2TotalPoints" tableColumnId="67"/>
      <queryTableField id="68" name="Tier2MaxPoints" tableColumnId="68"/>
      <queryTableField id="69" name="Tier2TotalRatio" tableColumnId="69"/>
      <queryTableField id="70" name="Tier3TeamComposition" tableColumnId="70"/>
      <queryTableField id="71" name="Tier3TeamOpProcedures" tableColumnId="71"/>
      <queryTableField id="72" name="Tier3TeamScreening" tableColumnId="72"/>
      <queryTableField id="73" name="Tier3TeamStudentSupport" tableColumnId="73"/>
      <queryTableField id="74" name="Tier3TeamTotalPoints" tableColumnId="74"/>
      <queryTableField id="75" name="Tier3TeamMaxPoints" tableColumnId="75"/>
      <queryTableField id="76" name="Tier3TeamTotalRatio" tableColumnId="76"/>
      <queryTableField id="77" name="Tier3ResourcesStaffing" tableColumnId="77"/>
      <queryTableField id="78" name="Tier3ResourcesInvolvement" tableColumnId="78"/>
      <queryTableField id="79" name="Tier3ResourcesProfessionalDev" tableColumnId="79"/>
      <queryTableField id="80" name="Tier3ResourcesTotalPoints" tableColumnId="80"/>
      <queryTableField id="81" name="Tier3ResourcesMaxPoints" tableColumnId="81"/>
      <queryTableField id="82" name="Tier3ResourcesTotalRatio" tableColumnId="82"/>
      <queryTableField id="83" name="Tier3SupportPlansQualityLife" tableColumnId="83"/>
      <queryTableField id="84" name="Tier3SupportPlansIndicators" tableColumnId="84"/>
      <queryTableField id="85" name="Tier3SupportPlansHypothesis" tableColumnId="85"/>
      <queryTableField id="86" name="Tier3SupportPlansComprehensive" tableColumnId="86"/>
      <queryTableField id="87" name="Tier3SupportPlansNaturalFormal" tableColumnId="87"/>
      <queryTableField id="88" name="Tier3SupportPlansAccessSupport" tableColumnId="88"/>
      <queryTableField id="89" name="Tier3SupportTotalPoints" tableColumnId="89"/>
      <queryTableField id="90" name="Tier3SupportMaxPoints" tableColumnId="90"/>
      <queryTableField id="91" name="Tier3SupportTotalRatio" tableColumnId="91"/>
      <queryTableField id="92" name="Tier3EvaluationDataSystem" tableColumnId="92"/>
      <queryTableField id="93" name="Tier3EvaluationDecisionMaking" tableColumnId="93"/>
      <queryTableField id="94" name="Tier3EvaluationLevelOfUse" tableColumnId="94"/>
      <queryTableField id="95" name="Tier3EvaluationAnnualEval" tableColumnId="95"/>
      <queryTableField id="96" name="Tier3EvaluationTotalPoints" tableColumnId="96"/>
      <queryTableField id="97" name="Tier3EvaluationMaxPoints" tableColumnId="97"/>
      <queryTableField id="98" name="Tier3EvaluationTotalRatio" tableColumnId="98"/>
      <queryTableField id="99" name="Tier3TotalPoints" tableColumnId="99"/>
      <queryTableField id="100" name="Tier3MaxPoints" tableColumnId="100"/>
      <queryTableField id="101" name="Tier3TotalRatio" tableColumnId="101"/>
      <queryTableField id="102" name="TotalPoints" tableColumnId="102"/>
      <queryTableField id="103" name="MaxPoints" tableColumnId="103"/>
      <queryTableField id="104" name="TotalRatio" tableColumnId="104"/>
      <queryTableField id="105" name="DateCreated" tableColumnId="105"/>
      <queryTableField id="106" name="DateModified" tableColumnId="10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2" connectionId="11" xr16:uid="{39431F9C-7A26-4677-A821-EDB5454DD020}" autoFormatId="16" applyNumberFormats="0" applyBorderFormats="0" applyFontFormats="0" applyPatternFormats="0" applyAlignmentFormats="0" applyWidthHeightFormats="0">
  <queryTableRefresh nextId="108">
    <queryTableFields count="35">
      <queryTableField id="3" name="School" tableColumnId="3"/>
      <queryTableField id="11" name="District" tableColumnId="11"/>
      <queryTableField id="7" name="DateCompleted" tableColumnId="7"/>
      <queryTableField id="9" name="SchoolYear" tableColumnId="9"/>
      <queryTableField id="13" name="TeamMembers" tableColumnId="13"/>
      <queryTableField id="14" name="TFIWalkthrough" tableColumnId="14"/>
      <queryTableField id="18" name="Tier1TeamComposition" tableColumnId="18"/>
      <queryTableField id="19" name="Tier1TeamOpProcedures" tableColumnId="19"/>
      <queryTableField id="20" name="Tier1TeamMaxPoints" tableColumnId="20"/>
      <queryTableField id="21" name="Tier1TeamTotalPoints" tableColumnId="21"/>
      <queryTableField id="22" name="Tier1TeamTotalRatio" tableColumnId="22"/>
      <queryTableField id="23" name="Tier1ImplementBehaveExpect" tableColumnId="23"/>
      <queryTableField id="24" name="Tier1ImplementTeachExpect" tableColumnId="24"/>
      <queryTableField id="25" name="Tier1ImplementProbBehaveDef" tableColumnId="25"/>
      <queryTableField id="26" name="Tier1ImplementDisciplinePolicies" tableColumnId="26"/>
      <queryTableField id="27" name="Tier1ImplementProfessionalDev" tableColumnId="27"/>
      <queryTableField id="28" name="Tier1ImplementClassProcedures" tableColumnId="28"/>
      <queryTableField id="29" name="Tier1ImplementFeedback" tableColumnId="29"/>
      <queryTableField id="30" name="Tier1ImplementFacultyInvolve" tableColumnId="30"/>
      <queryTableField id="31" name="Tier1ImplementFamilyInvolve" tableColumnId="31"/>
      <queryTableField id="32" name="Tier1ImplementMaxPoints" tableColumnId="32"/>
      <queryTableField id="33" name="Tier1ImplementTotalPoints" tableColumnId="33"/>
      <queryTableField id="34" name="Tier1ImplementTotalRatio" tableColumnId="34"/>
      <queryTableField id="35" name="Tier1EvaluationDisciplineData" tableColumnId="35"/>
      <queryTableField id="36" name="Tier1EvaluationDecisionMaking" tableColumnId="36"/>
      <queryTableField id="37" name="Tier1EvaluationFidelityData" tableColumnId="37"/>
      <queryTableField id="38" name="Tier1EvaluationAnnualEval" tableColumnId="38"/>
      <queryTableField id="39" name="Tier1EvaluationTotalPoints" tableColumnId="39"/>
      <queryTableField id="40" name="Tier1EvaluationMaxPoints" tableColumnId="40"/>
      <queryTableField id="41" name="Tier1EvaluationTotalRatio" tableColumnId="41"/>
      <queryTableField id="42" name="Tier1MaxPoints" tableColumnId="42"/>
      <queryTableField id="43" name="Tier1TotalPoints" tableColumnId="43"/>
      <queryTableField id="44" name="Tier1TotalRatio" tableColumnId="44"/>
      <queryTableField id="105" name="DateCreated" tableColumnId="105"/>
      <queryTableField id="106" name="DateModified" tableColumnId="106"/>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3" connectionId="12" xr16:uid="{54E24CFB-131C-4C50-8D6C-4561F6D9419D}" autoFormatId="16" applyNumberFormats="0" applyBorderFormats="0" applyFontFormats="0" applyPatternFormats="0" applyAlignmentFormats="0" applyWidthHeightFormats="0">
  <queryTableRefresh nextId="44">
    <queryTableFields count="33">
      <queryTableField id="3" name="School" tableColumnId="3"/>
      <queryTableField id="11" name="District" tableColumnId="11"/>
      <queryTableField id="7" name="DateCompleted" tableColumnId="7"/>
      <queryTableField id="9" name="SchoolYear" tableColumnId="9"/>
      <queryTableField id="13" name="TeamMembers" tableColumnId="13"/>
      <queryTableField id="14" name="TFIWalkthrough" tableColumnId="14"/>
      <queryTableField id="16" name="Tier2TeamComposition" tableColumnId="16"/>
      <queryTableField id="17" name="Tier2TeamOpProcedures" tableColumnId="17"/>
      <queryTableField id="18" name="Tier2TeamScreening" tableColumnId="18"/>
      <queryTableField id="19" name="Tier2TeamRequestAssistance" tableColumnId="19"/>
      <queryTableField id="20" name="Tier2TeamTotalPoints" tableColumnId="20"/>
      <queryTableField id="21" name="Tier2TeamMaxPoints" tableColumnId="21"/>
      <queryTableField id="22" name="Tier2TeamTotalRatio" tableColumnId="22"/>
      <queryTableField id="23" name="Tier2InterventionSufficientArray" tableColumnId="23"/>
      <queryTableField id="24" name="Tier2InterventionCriticalFeatures" tableColumnId="24"/>
      <queryTableField id="25" name="Tier2InterventionPracticesMatched" tableColumnId="25"/>
      <queryTableField id="26" name="Tier2InterventionAccessSupports" tableColumnId="26"/>
      <queryTableField id="27" name="Tier2InterventionProfessionalDev" tableColumnId="27"/>
      <queryTableField id="28" name="Tier2InterventionTotalPoints" tableColumnId="28"/>
      <queryTableField id="29" name="Tier2InterventionMaxPoints" tableColumnId="29"/>
      <queryTableField id="30" name="Tier2InterventionTotalRatio" tableColumnId="30"/>
      <queryTableField id="31" name="Tier2EvaluationLevelOfUse" tableColumnId="31"/>
      <queryTableField id="32" name="Tier2EvaluationStudentPerformance" tableColumnId="32"/>
      <queryTableField id="33" name="Tier2EvaluationFidelityData" tableColumnId="33"/>
      <queryTableField id="34" name="Tier2EvaluationAnnualEval" tableColumnId="34"/>
      <queryTableField id="35" name="Tier2EvaluationTotalPoints" tableColumnId="35"/>
      <queryTableField id="36" name="Tier2EvaluationMaxPoints" tableColumnId="36"/>
      <queryTableField id="37" name="Tier2EvaluationTotalRatio" tableColumnId="37"/>
      <queryTableField id="38" name="Tier2TotalPoints" tableColumnId="38"/>
      <queryTableField id="39" name="Tier2MaxPoints" tableColumnId="39"/>
      <queryTableField id="40" name="Tier2TotalRatio" tableColumnId="40"/>
      <queryTableField id="41" name="DateCreated" tableColumnId="41"/>
      <queryTableField id="42" name="DateModified" tableColumnId="42"/>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4" connectionId="13" xr16:uid="{BF3A38B4-A49C-4028-A27A-F3B089A276CF}" autoFormatId="16" applyNumberFormats="0" applyBorderFormats="0" applyFontFormats="0" applyPatternFormats="0" applyAlignmentFormats="0" applyWidthHeightFormats="0">
  <queryTableRefresh nextId="53">
    <queryTableFields count="40">
      <queryTableField id="3" name="School" tableColumnId="3"/>
      <queryTableField id="11" name="District" tableColumnId="11"/>
      <queryTableField id="7" name="DateCompleted" tableColumnId="7"/>
      <queryTableField id="9" name="SchoolYear" tableColumnId="9"/>
      <queryTableField id="13" name="TeamMembers" tableColumnId="13"/>
      <queryTableField id="14" name="TFIWalkthrough" tableColumnId="14"/>
      <queryTableField id="15" name="Tier3TeamComposition" tableColumnId="15"/>
      <queryTableField id="16" name="Tier3TeamOpProcedures" tableColumnId="16"/>
      <queryTableField id="17" name="Tier3TeamScreening" tableColumnId="17"/>
      <queryTableField id="18" name="Tier3TeamStudentSupport" tableColumnId="18"/>
      <queryTableField id="19" name="Tier3TeamTotalPoints" tableColumnId="19"/>
      <queryTableField id="20" name="Tier3TeamMaxPoints" tableColumnId="20"/>
      <queryTableField id="21" name="Tier3TeamTotalRatio" tableColumnId="21"/>
      <queryTableField id="22" name="Tier3ResourcesStaffing" tableColumnId="22"/>
      <queryTableField id="23" name="Tier3ResourcesInvolvement" tableColumnId="23"/>
      <queryTableField id="24" name="Tier3ResourcesProfessionalDev" tableColumnId="24"/>
      <queryTableField id="25" name="Tier3ResourcesTotalPoints" tableColumnId="25"/>
      <queryTableField id="26" name="Tier3ResourcesMaxPoints" tableColumnId="26"/>
      <queryTableField id="27" name="Tier3ResourcesTotalRatio" tableColumnId="27"/>
      <queryTableField id="28" name="Tier3SupportPlansQualityLife" tableColumnId="28"/>
      <queryTableField id="29" name="Tier3SupportPlansIndicators" tableColumnId="29"/>
      <queryTableField id="30" name="Tier3SupportPlansHypothesis" tableColumnId="30"/>
      <queryTableField id="31" name="Tier3SupportPlansComprehensive" tableColumnId="31"/>
      <queryTableField id="32" name="Tier3SupportPlansNaturalFormal" tableColumnId="32"/>
      <queryTableField id="33" name="Tier3SupportPlansAccessSupport" tableColumnId="33"/>
      <queryTableField id="34" name="Tier3SupportTotalPoints" tableColumnId="34"/>
      <queryTableField id="35" name="Tier3SupportMaxPoints" tableColumnId="35"/>
      <queryTableField id="36" name="Tier3SupportTotalRatio" tableColumnId="36"/>
      <queryTableField id="37" name="Tier3EvaluationDataSystem" tableColumnId="37"/>
      <queryTableField id="38" name="Tier3EvaluationDecisionMaking" tableColumnId="38"/>
      <queryTableField id="39" name="Tier3EvaluationLevelOfUse" tableColumnId="39"/>
      <queryTableField id="40" name="Tier3EvaluationAnnualEval" tableColumnId="40"/>
      <queryTableField id="41" name="Tier3EvaluationTotalPoints" tableColumnId="41"/>
      <queryTableField id="42" name="Tier3EvaluationMaxPoints" tableColumnId="42"/>
      <queryTableField id="43" name="Tier3EvaluationTotalRatio" tableColumnId="43"/>
      <queryTableField id="44" name="Tier3TotalPoints" tableColumnId="44"/>
      <queryTableField id="45" name="Tier3MaxPoints" tableColumnId="45"/>
      <queryTableField id="46" name="Tier3TotalRatio" tableColumnId="46"/>
      <queryTableField id="50" name="DateCreated" tableColumnId="50"/>
      <queryTableField id="51" name="DateModified" tableColumnId="51"/>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8" connectionId="6" xr16:uid="{3121F978-C299-453A-AF32-D421CD6AA112}" autoFormatId="16" applyNumberFormats="0" applyBorderFormats="0" applyFontFormats="0" applyPatternFormats="0" applyAlignmentFormats="0" applyWidthHeightFormats="0">
  <queryTableRefresh nextId="2">
    <queryTableFields count="1">
      <queryTableField id="1" name="SchoolYear" tableColumnId="1"/>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9" connectionId="4" xr16:uid="{6B784739-BBDB-4A4C-9C80-94BA9B61E893}" autoFormatId="16" applyNumberFormats="0" applyBorderFormats="0" applyFontFormats="0" applyPatternFormats="0" applyAlignmentFormats="0" applyWidthHeightFormats="0">
  <queryTableRefresh nextId="3" unboundColumnsRight="1">
    <queryTableFields count="2">
      <queryTableField id="1" name="School" tableColumnId="1"/>
      <queryTableField id="2" dataBound="0" tableColumnId="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Year" xr10:uid="{F01B9B66-C04F-42C7-9D52-04400372718D}" sourceName="SchoolYear">
  <extLst>
    <x:ext xmlns:x15="http://schemas.microsoft.com/office/spreadsheetml/2010/11/main" uri="{2F2917AC-EB37-4324-AD4E-5DD8C200BD13}">
      <x15:tableSlicerCache tableId="1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Year" xr10:uid="{D3F0B2D4-9BAE-4465-BAB0-8EE3F2D84CBE}" cache="Slicer_SchoolYear" caption="SchoolYear" rowHeight="241300"/>
</slicers>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27C6DA-86D0-4F8E-8DD7-2BAB2CABBF33}" name="Table1" displayName="Table1" ref="A1:DG2" totalsRowShown="0" headerRowDxfId="428" dataDxfId="427">
  <autoFilter ref="A1:DG2" xr:uid="{C627C6DA-86D0-4F8E-8DD7-2BAB2CABBF33}"/>
  <tableColumns count="111">
    <tableColumn id="1" xr3:uid="{B83D2B83-3A17-43CB-8CC1-F8A8490535C1}" name="SurveyInstanceId" dataDxfId="426"/>
    <tableColumn id="2" xr3:uid="{1745ED65-98A3-45EA-97D4-25725B4ADE0C}" name="Organization" dataDxfId="425"/>
    <tableColumn id="3" xr3:uid="{58A6284D-7476-41F4-A89C-0DDAF73A2C8D}" name="SchoolYear" dataDxfId="424"/>
    <tableColumn id="4" xr3:uid="{6CE0A619-3804-43C8-9AA5-5DC6B87B2EC0}" name="RoleAtSchool" dataDxfId="423"/>
    <tableColumn id="5" xr3:uid="{FAA7616F-5C96-4043-9847-2220D3A6120B}" name="DateCompleted" dataDxfId="422"/>
    <tableColumn id="6" xr3:uid="{BCB5647A-5A4F-4CBA-B590-4A6AD114C97D}" name="DateOpen" dataDxfId="421"/>
    <tableColumn id="7" xr3:uid="{40BD76A3-DF6F-4405-A186-8A85C91438A2}" name="DateClose" dataDxfId="420"/>
    <tableColumn id="8" xr3:uid="{A2A04EF6-71A5-4B81-9543-D51CFA593D78}" name="TeamTier1Member" dataDxfId="419"/>
    <tableColumn id="9" xr3:uid="{89D180A2-5EE0-414F-90CD-6323251564FA}" name="TeamTier2Member" dataDxfId="418"/>
    <tableColumn id="10" xr3:uid="{E234F226-B123-4F64-980A-CEBBE53142CC}" name="TeamTier3Member" dataDxfId="417"/>
    <tableColumn id="11" xr3:uid="{E685C41A-7CBA-4E2A-AACB-6E3AC43EEE30}" name="TeamNoResponse" dataDxfId="416"/>
    <tableColumn id="12" xr3:uid="{DF4F511E-1000-4A2A-8B63-30521B7D125E}" name="TeamNotAMember" dataDxfId="415"/>
    <tableColumn id="13" xr3:uid="{FD20F8FA-0EAC-44DA-AA5A-90B82F3973E4}" name="TeamDontKnow" dataDxfId="414"/>
    <tableColumn id="14" xr3:uid="{881A77CE-8041-4CFF-9807-43E2B61B50D5}" name="SWTeamCompositionCs" dataDxfId="413"/>
    <tableColumn id="15" xr3:uid="{17535E82-9345-470F-AA51-8305362DF921}" name="SWTeamCompositionPi" dataDxfId="412"/>
    <tableColumn id="16" xr3:uid="{8D87AA82-5D3E-46E1-A04E-401DAD372354}" name="SWBehaviorExpectationsCs" dataDxfId="411"/>
    <tableColumn id="17" xr3:uid="{447F8AC1-E821-465A-B096-2381D45845E4}" name="SWBehaviorExpectationsPi" dataDxfId="410"/>
    <tableColumn id="18" xr3:uid="{914BE894-6A8D-47D2-AC2D-B05F39FA9AA6}" name="SWTeachingExpectationsCs" dataDxfId="409"/>
    <tableColumn id="19" xr3:uid="{50DC7695-5AF5-4653-A936-BA93307456E9}" name="SWTeachingExpectationsPi" dataDxfId="408"/>
    <tableColumn id="20" xr3:uid="{D95B6405-5924-4181-BD3B-B1455175C666}" name="SWFeedbackAndAcknowledgmentCs" dataDxfId="407"/>
    <tableColumn id="21" xr3:uid="{94371A97-3A48-4276-A391-73DEA9C36A58}" name="SWFeedbackAndAcknowledgmentPi" dataDxfId="406"/>
    <tableColumn id="22" xr3:uid="{741D4489-5A43-4972-A000-C682E7636A1C}" name="SWBehaviorDefinitionsCs" dataDxfId="405"/>
    <tableColumn id="23" xr3:uid="{C7670CB9-1D12-49AE-9A0A-4208FA5B6BB6}" name="SWBehaviorDefinitionsPi" dataDxfId="404"/>
    <tableColumn id="24" xr3:uid="{E2EAC189-84D4-4827-99AC-07FFAD0E5BAE}" name="SWResponseToBehaviorCs" dataDxfId="403"/>
    <tableColumn id="25" xr3:uid="{5448F7B0-2D0E-4FC0-BB75-D6F5F08D89DC}" name="SWResponseToBehaviorPi" dataDxfId="402"/>
    <tableColumn id="26" xr3:uid="{D5FC0D4C-E81E-4DCD-B926-34BF68431209}" name="SWProfessionalDevelopmentSystemCs" dataDxfId="401"/>
    <tableColumn id="27" xr3:uid="{BAD26945-7197-4084-91B7-2DAF7F5547C4}" name="SWProfessionalDevelopmentSystemPi" dataDxfId="400"/>
    <tableColumn id="28" xr3:uid="{FF8B875D-79ED-407A-84A9-3B1B8E5676FE}" name="SWProfessionalDevelopmentContentCs" dataDxfId="399"/>
    <tableColumn id="29" xr3:uid="{2BC1F8CD-FC09-49A4-AF78-05B2D9F6C80F}" name="SWProfessionalDevelopmentContentPi" dataDxfId="398"/>
    <tableColumn id="30" xr3:uid="{3B1424A2-5E3F-4C61-A0F4-77CCA9C93B4B}" name="SWStaffInvolvementCs" dataDxfId="397"/>
    <tableColumn id="31" xr3:uid="{5A11693B-AE24-454F-AAE4-27732A551B02}" name="SWStaffInvolvementPi" dataDxfId="396"/>
    <tableColumn id="32" xr3:uid="{AF3A0AF8-A636-4B6D-AB3F-0843557D6BA3}" name="SWStudentFamilyCommunityCommunicationCs" dataDxfId="395"/>
    <tableColumn id="33" xr3:uid="{F44C5EAD-1FD9-41FA-B9D4-B8C82C299B98}" name="SWStudentFamilyCommunityCommunicationPi" dataDxfId="394"/>
    <tableColumn id="34" xr3:uid="{59FFED52-6518-4151-9A49-18B10976B075}" name="SWStudentFamilyCommunityEngagementCs" dataDxfId="393"/>
    <tableColumn id="35" xr3:uid="{8F69E6D4-EC79-4075-8CA3-E031A70A57CB}" name="SWStudentFamilyCommunityEngagementPi" dataDxfId="392"/>
    <tableColumn id="36" xr3:uid="{3A15377F-3392-44BA-86F6-6187CA272D56}" name="SWBehaviorDataSystemCs" dataDxfId="391"/>
    <tableColumn id="37" xr3:uid="{A41230AE-8328-4876-A1D7-94B4114ABDFC}" name="SWBehaviorDataSystemPi" dataDxfId="390"/>
    <tableColumn id="38" xr3:uid="{EA2E2F84-4CBA-41A7-A699-01C205FBE5B9}" name="SWDataBasedDecisionMakingCs" dataDxfId="389"/>
    <tableColumn id="39" xr3:uid="{C26AF2D4-230A-400E-B8B1-0A7E6C23A05F}" name="SWDataBasedDecisionMakingPi" dataDxfId="388"/>
    <tableColumn id="40" xr3:uid="{DCB6DE6C-2C4B-4B49-B2D8-014DAE729E05}" name="SWFidelityDataCs" dataDxfId="387"/>
    <tableColumn id="41" xr3:uid="{BC261885-18A3-4AA9-B5ED-9F1C7DA70320}" name="SWFidelityDataPi" dataDxfId="386"/>
    <tableColumn id="42" xr3:uid="{0A0698F0-D3B9-4CF0-AC30-8C52DFDE96B1}" name="SWAnnualEvaluationCs" dataDxfId="385"/>
    <tableColumn id="43" xr3:uid="{1C2C7261-4D2A-4036-A9FD-499EAC790DEE}" name="SWAnnualEvaluationPi" dataDxfId="384"/>
    <tableColumn id="44" xr3:uid="{7AA2CCC9-A187-4914-9A75-47470D036709}" name="CBehavioralExpectationsCs" dataDxfId="383"/>
    <tableColumn id="45" xr3:uid="{4D7A1D9C-688D-4AE4-BCB0-7DEB672DEB52}" name="CBehavioralExpectationsPi" dataDxfId="382"/>
    <tableColumn id="46" xr3:uid="{755353F6-105E-4FE9-89D6-C083893238B1}" name="CProceduresAndRoutinesCs" dataDxfId="381"/>
    <tableColumn id="47" xr3:uid="{9764DB96-55EF-4E18-B46F-ECEAB5090303}" name="CProceduresAndRoutinesPi" dataDxfId="380"/>
    <tableColumn id="48" xr3:uid="{BB5B4D4B-453C-4251-86CA-D4EAF24A8686}" name="CFeedbackAndAcknowledgementCs" dataDxfId="379"/>
    <tableColumn id="49" xr3:uid="{AEF385BF-B8D9-4551-8211-632CB0210039}" name="CFeedbackAndAcknowledgementPi" dataDxfId="378"/>
    <tableColumn id="50" xr3:uid="{19A53075-912F-4656-B60E-41305593BAFC}" name="CResponseToBehaviorCs" dataDxfId="377"/>
    <tableColumn id="51" xr3:uid="{22E05419-E657-4BF4-800F-8A1486890BA8}" name="CResponseToBehaviorPi" dataDxfId="376"/>
    <tableColumn id="52" xr3:uid="{63607C88-1DF8-419A-B2BA-CF78C34BCF41}" name="CActiveSupervisionCs" dataDxfId="375"/>
    <tableColumn id="53" xr3:uid="{E720EFA9-2C1A-4635-A7C2-02B705A1EFA6}" name="CActiveSupervisionPi" dataDxfId="374"/>
    <tableColumn id="54" xr3:uid="{96ECB524-5798-4ED5-A302-7ABAA152BF15}" name="CActivelyEngageStudentsCs" dataDxfId="373"/>
    <tableColumn id="55" xr3:uid="{B4122823-C776-488D-BA9A-1E6072A4BF7A}" name="CActivelyEngageStudentsPi" dataDxfId="372"/>
    <tableColumn id="56" xr3:uid="{65004CAD-D55B-4C1D-88A0-6E71A9EC2278}" name="CDifferentiatedInstructionCs" dataDxfId="371"/>
    <tableColumn id="57" xr3:uid="{A3AC39FF-1859-4608-96E0-250D55AF1E06}" name="CDifferentiatedInstructionPi" dataDxfId="370"/>
    <tableColumn id="58" xr3:uid="{F658F2EA-349B-40E2-ADAA-7FB8FDFB389C}" name="CAcademicSuccessCs" dataDxfId="369"/>
    <tableColumn id="59" xr3:uid="{0D38C28B-F509-4DE7-BEED-B1EED6F8E3C5}" name="CAcademicSuccessPi" dataDxfId="368"/>
    <tableColumn id="60" xr3:uid="{F5E6971A-FE01-4D74-9437-E2145A8EF03D}" name="CProfessionalDevelopmentAndSupportCs" dataDxfId="367"/>
    <tableColumn id="61" xr3:uid="{BE77BC81-A7F2-4B64-B0F6-14F65C615C40}" name="CProfessionalDevelopmentAndSupportPi" dataDxfId="366"/>
    <tableColumn id="62" xr3:uid="{8B404240-ACB0-41DF-906E-B6373AE85837}" name="T2BehaviorSupportTeamCs" dataDxfId="365"/>
    <tableColumn id="63" xr3:uid="{E50B0ABC-FE94-4B1F-9DA0-28927F86186D}" name="T2BehaviorSupportTeamPi" dataDxfId="364"/>
    <tableColumn id="64" xr3:uid="{6A1C3447-A987-4A64-94AC-3F9F51658915}" name="T2TeamProceduresCs" dataDxfId="363"/>
    <tableColumn id="65" xr3:uid="{F44CF0D8-3ECA-45F7-B597-DBA0BD0F71A7}" name="T2TeamProceduresPi" dataDxfId="362"/>
    <tableColumn id="66" xr3:uid="{D55A9850-CBF4-42B0-9B99-33EF80D0CBC1}" name="T2StudentIdentificationCs" dataDxfId="361"/>
    <tableColumn id="67" xr3:uid="{DADF142C-8660-460F-988E-54D8620436D0}" name="T2StudentIdentificationPi" dataDxfId="360"/>
    <tableColumn id="68" xr3:uid="{C2538444-4DEE-4369-9D2C-56EF1CBF7A4A}" name="T2RequestForAssistanceCs" dataDxfId="359"/>
    <tableColumn id="69" xr3:uid="{8E7B8924-DD81-48FE-A90B-8C415CF51259}" name="T2RequestForAssistancePi" dataDxfId="358"/>
    <tableColumn id="70" xr3:uid="{79E046C0-167E-4A4E-B2D7-0F516321C750}" name="T2OptionsForTier2InterventionsCs" dataDxfId="357"/>
    <tableColumn id="71" xr3:uid="{BB512D72-E714-4D0A-8D8A-C3F4EECC4C87}" name="T2OptionsForTier2InterventionsPi" dataDxfId="356"/>
    <tableColumn id="72" xr3:uid="{1801394D-CC33-4364-BB49-CA6A5FA65402}" name="T2AccessToTierISupportsCs" dataDxfId="355"/>
    <tableColumn id="73" xr3:uid="{4338D045-E168-435A-B557-2FF99DCD1F15}" name="T2AccessToTierISupportsPi" dataDxfId="354"/>
    <tableColumn id="74" xr3:uid="{31B57155-56CF-4107-8B7C-6A0957E80848}" name="T2ProfessionalDevelopmentCs" dataDxfId="353"/>
    <tableColumn id="75" xr3:uid="{CD3BFE5D-2951-4F96-B2D3-C98408967C9A}" name="T2ProfessionalDevelopmentPi" dataDxfId="352"/>
    <tableColumn id="76" xr3:uid="{BD25B4ED-84BD-48D3-969D-B4862FA84708}" name="T2LevelOfUseCs" dataDxfId="351"/>
    <tableColumn id="77" xr3:uid="{069286FD-09D2-432F-9A4C-F3807329B826}" name="T2LevelOfUsePi" dataDxfId="350"/>
    <tableColumn id="78" xr3:uid="{A6E38E48-DD96-4948-9CED-89D7EB5DFFB0}" name="T2StudentPerformanceDataCs" dataDxfId="349"/>
    <tableColumn id="79" xr3:uid="{AA4F6CF1-5871-459B-93A8-250FEB382065}" name="T2StudentPerformanceDataPi" dataDxfId="348"/>
    <tableColumn id="80" xr3:uid="{2A0E605C-2549-47C9-9254-17C9B41E71CB}" name="T2FidelityOfImplementationCs" dataDxfId="347"/>
    <tableColumn id="81" xr3:uid="{0B071F47-1287-47F5-AC8C-62D9686D6F40}" name="T2FidelityOfImplementationPi" dataDxfId="346"/>
    <tableColumn id="82" xr3:uid="{C2738F89-93CC-49DA-9D65-80CE45BC706F}" name="T2AnnualEvaluationCs" dataDxfId="345"/>
    <tableColumn id="83" xr3:uid="{1058733D-AA59-4727-9BFE-2F12EA19EA04}" name="T2AnnualEvaluationPi" dataDxfId="344"/>
    <tableColumn id="84" xr3:uid="{540DF7DE-5106-4D6C-84D7-4DC949977E66}" name="T3SystemsPlanningTeamCs" dataDxfId="343"/>
    <tableColumn id="85" xr3:uid="{4E4B8E38-BFEA-4A0A-93A2-2801BD285A88}" name="T3SystemsPlanningTeamPi" dataDxfId="342"/>
    <tableColumn id="86" xr3:uid="{6D33D341-2D91-414B-8D55-617A8F404898}" name="T3TeamProceduresCs" dataDxfId="341"/>
    <tableColumn id="87" xr3:uid="{76B6318A-107E-4509-9B6F-E56C9651D3AE}" name="T3TeamProceduresPi" dataDxfId="340"/>
    <tableColumn id="88" xr3:uid="{D4C72676-D09F-40B5-937C-8F97E979032E}" name="T3StudentIdentificationCs" dataDxfId="339"/>
    <tableColumn id="89" xr3:uid="{96903A89-1475-4C0B-B808-D0BAB7F8FC19}" name="T3StudentIdentificationPi" dataDxfId="338"/>
    <tableColumn id="90" xr3:uid="{89BC5DDD-3F92-4B4F-AC86-D8533676C566}" name="T3RequestForAssistanceCs" dataDxfId="337"/>
    <tableColumn id="91" xr3:uid="{0A652F44-37FB-4843-BC26-3BE046EE3D26}" name="T3RequestForAssistancePi" dataDxfId="336"/>
    <tableColumn id="92" xr3:uid="{30EB68F6-FD60-4F27-8087-7AA537D31398}" name="T3OptionsForTier3InterventionCs" dataDxfId="335"/>
    <tableColumn id="93" xr3:uid="{624A78C6-E4B7-4A6E-87DF-0DCCF19B2C4B}" name="T3OptionsForTier3InterventionPi" dataDxfId="334"/>
    <tableColumn id="94" xr3:uid="{69A06ABD-468D-42C3-91B4-849F6A83AE24}" name="T3CriticalFeaturesCs" dataDxfId="333"/>
    <tableColumn id="95" xr3:uid="{20A3960E-D45D-4623-AA70-A5F101A9E719}" name="T3CriticalFeaturesPi" dataDxfId="332"/>
    <tableColumn id="96" xr3:uid="{C42F21B1-AE8E-41FA-852F-7442E3671FA6}" name="T3AccessToTier1AndTier2SupportsCs" dataDxfId="331"/>
    <tableColumn id="97" xr3:uid="{72802650-A894-434F-9EE8-C9E32ECA504E}" name="T3AccessToTier1AndTier2SupportsPi" dataDxfId="330"/>
    <tableColumn id="98" xr3:uid="{0C8051F0-1455-48F9-9957-95308EAFB0B4}" name="T3StakeholderEngagementCs1" dataDxfId="329"/>
    <tableColumn id="99" xr3:uid="{FFB519AF-0317-4C68-9265-028D06831B40}" name="T3StakeholderEngagementPi" dataDxfId="328"/>
    <tableColumn id="100" xr3:uid="{A9EC8695-90FA-4FBC-B84F-2B925DABE189}" name="T3ProfessionalDevelopmentCs" dataDxfId="327"/>
    <tableColumn id="101" xr3:uid="{05F8262B-0BA8-4898-8516-63216B8441B6}" name="T3ProfessionalDevelopmentPi" dataDxfId="326"/>
    <tableColumn id="102" xr3:uid="{0F0A0F3D-4A1E-48F6-9687-03F1C9887F14}" name="T3GeneralizationAndMaintenanceCs" dataDxfId="325"/>
    <tableColumn id="103" xr3:uid="{1E77436D-0808-47D7-9A06-BC7B417ADBD8}" name="T3GeneralizationAndMaintenancePi" dataDxfId="324"/>
    <tableColumn id="104" xr3:uid="{86B3C815-08EC-43D3-8E2A-49F9E10AFE32}" name="T3StudentProgressMonitoringCs" dataDxfId="323"/>
    <tableColumn id="105" xr3:uid="{18917E3F-76A4-4EC8-AF5C-7C34369C5F5B}" name="T3StudentProgressMonitoringPi" dataDxfId="322"/>
    <tableColumn id="106" xr3:uid="{B43EFAB5-4B35-49FD-9266-A77ADADC0956}" name="T3LevelOfUseCs" dataDxfId="321"/>
    <tableColumn id="107" xr3:uid="{0B99CC33-5AB8-4538-8E51-E7B12E5695E9}" name="T3LevelOfUsePi" dataDxfId="320"/>
    <tableColumn id="108" xr3:uid="{BD2D2951-5355-4269-916A-7B4D7BF9672F}" name="T3FidelityCs" dataDxfId="319"/>
    <tableColumn id="109" xr3:uid="{B0A82153-399D-4352-BE8E-482E069F1DB2}" name="T3FidelityPi" dataDxfId="318"/>
    <tableColumn id="110" xr3:uid="{C2873931-CDAF-458D-B6F2-4D2C9CCBEB1D}" name="T3AnnualEvaluationCs" dataDxfId="317"/>
    <tableColumn id="111" xr3:uid="{D85C62E2-FB31-4B84-9778-4725D86E1EE6}" name="T3AnnualEvaluationPi" dataDxfId="316"/>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A51C6E-D271-4A89-8EDD-2CD63A34B73A}" name="Table2" displayName="Table2" ref="A1:DB2" totalsRowShown="0" headerRowDxfId="315" dataDxfId="314">
  <autoFilter ref="A1:DB2" xr:uid="{56A51C6E-D271-4A89-8EDD-2CD63A34B73A}"/>
  <tableColumns count="106">
    <tableColumn id="1" xr3:uid="{8B8DCD1B-749D-4876-91E2-7D58E8645344}" name="TFI21Id" dataDxfId="313"/>
    <tableColumn id="2" xr3:uid="{FC326B57-9C6F-46D9-A4E9-6B77262586A9}" name="SchoolId" dataDxfId="312"/>
    <tableColumn id="3" xr3:uid="{CA0988C7-63F1-4B31-9D60-04591C210ABF}" name="School" dataDxfId="311"/>
    <tableColumn id="4" xr3:uid="{E75380E4-E835-4A82-9376-DCF3FFB0E4D5}" name="CityName" dataDxfId="310"/>
    <tableColumn id="5" xr3:uid="{9B52B9DF-84F7-4223-8CE7-703BC99B369A}" name="StateName" dataDxfId="309"/>
    <tableColumn id="6" xr3:uid="{1EF6B6C7-AD52-44D9-875F-1B5CB61C6039}" name="Textbox8" dataDxfId="308"/>
    <tableColumn id="7" xr3:uid="{04511049-00F3-448C-8870-2BF5A7C7A03F}" name="DateCompleted" dataDxfId="307"/>
    <tableColumn id="8" xr3:uid="{DB6E0DCD-3C05-419A-A232-F14EB01D2CD1}" name="SchoolBeginYear" dataDxfId="306"/>
    <tableColumn id="9" xr3:uid="{60B30D3B-E917-46C3-9A02-FBAC7444DB42}" name="SchoolYear" dataDxfId="305"/>
    <tableColumn id="10" xr3:uid="{A8E3BB13-B989-4DF6-B21F-560ECF5C621B}" name="SchoolNCESId" dataDxfId="304"/>
    <tableColumn id="11" xr3:uid="{1C32072A-E2B4-4EF9-9245-D88125C50671}" name="District" dataDxfId="303"/>
    <tableColumn id="12" xr3:uid="{D80D7826-4AF1-43D7-AFC3-F0B22A0C46F7}" name="DistrictNCESId" dataDxfId="302"/>
    <tableColumn id="13" xr3:uid="{52B638EA-6D94-4A95-9F9A-1F151EA1FEA1}" name="TeamMembers" dataDxfId="301"/>
    <tableColumn id="14" xr3:uid="{DEE1818C-AE07-4385-B213-4C5914D516A6}" name="TFIWalkthrough" dataDxfId="300"/>
    <tableColumn id="15" xr3:uid="{C91D1BA5-1A62-4252-B8B1-0650246C40E6}" name="Tier1Assessed" dataDxfId="299"/>
    <tableColumn id="16" xr3:uid="{D78A8E4D-A384-453C-ACFA-8A2C9BA421D2}" name="Tier3Assessed" dataDxfId="298"/>
    <tableColumn id="17" xr3:uid="{1201DD96-27A8-4A83-A2F4-89629516C1A8}" name="Tier2Assessed" dataDxfId="297"/>
    <tableColumn id="18" xr3:uid="{25F2515E-9495-4A1B-818F-1E17D87D7955}" name="Tier1TeamComposition" dataDxfId="296"/>
    <tableColumn id="19" xr3:uid="{4CE82D89-2828-40B9-9A04-B414805FCFE7}" name="Tier1TeamOpProcedures" dataDxfId="295"/>
    <tableColumn id="20" xr3:uid="{E3A0FA4F-45EF-4A1F-A7DC-1B43384F1AA9}" name="Tier1TeamMaxPoints" dataDxfId="294"/>
    <tableColumn id="21" xr3:uid="{550BF34E-2D0A-4684-8FA9-1EE7F8007141}" name="Tier1TeamTotalPoints" dataDxfId="293"/>
    <tableColumn id="22" xr3:uid="{13981E84-BE10-4078-B082-7C4139E8E45D}" name="Tier1TeamTotalRatio" dataDxfId="292"/>
    <tableColumn id="23" xr3:uid="{7127ABF4-0D00-45E9-9F6C-AECFD3B3DF5F}" name="Tier1ImplementBehaveExpect" dataDxfId="291"/>
    <tableColumn id="24" xr3:uid="{736A70A4-6D50-445E-9868-80B480CA8F43}" name="Tier1ImplementTeachExpect" dataDxfId="290"/>
    <tableColumn id="25" xr3:uid="{AFB035B3-B0DB-46E5-A255-CF6358323A7B}" name="Tier1ImplementProbBehaveDef" dataDxfId="289"/>
    <tableColumn id="26" xr3:uid="{1687FE9B-D0D9-46D1-953D-47CA828A742A}" name="Tier1ImplementDisciplinePolicies" dataDxfId="288"/>
    <tableColumn id="27" xr3:uid="{6D7D1B95-223D-4E99-AF69-3F667CDDDA05}" name="Tier1ImplementProfessionalDev" dataDxfId="287"/>
    <tableColumn id="28" xr3:uid="{5B545703-3DC6-433C-994E-8FF521CBF7E8}" name="Tier1ImplementClassProcedures" dataDxfId="286"/>
    <tableColumn id="29" xr3:uid="{058DA5B6-3BCE-4E45-BBA1-D5EF3FFBB0F5}" name="Tier1ImplementFeedback" dataDxfId="285"/>
    <tableColumn id="30" xr3:uid="{876460E3-07FE-4C62-A1F1-96BEA1D35EF6}" name="Tier1ImplementFacultyInvolve" dataDxfId="284"/>
    <tableColumn id="31" xr3:uid="{2C8573E7-6EFF-4B74-AD6E-F79833D20878}" name="Tier1ImplementFamilyInvolve" dataDxfId="283"/>
    <tableColumn id="32" xr3:uid="{5D5A422E-4399-4032-89EE-BA35D6F199B8}" name="Tier1ImplementMaxPoints" dataDxfId="282"/>
    <tableColumn id="33" xr3:uid="{C6802CFC-718D-43F5-B25A-960E3F1AFB02}" name="Tier1ImplementTotalPoints" dataDxfId="281"/>
    <tableColumn id="34" xr3:uid="{9293CFFB-AE38-4E0B-BC15-1F7F9EE279FF}" name="Tier1ImplementTotalRatio" dataDxfId="280"/>
    <tableColumn id="35" xr3:uid="{339C47E1-6009-4178-B106-CEEEF8A606D7}" name="Tier1EvaluationDisciplineData" dataDxfId="279"/>
    <tableColumn id="36" xr3:uid="{8FA32AD4-A0C0-4C9E-85BA-BD716B922E6A}" name="Tier1EvaluationDecisionMaking" dataDxfId="278"/>
    <tableColumn id="37" xr3:uid="{BF4D3CB2-EDD4-4290-B75B-A0E4A91C0690}" name="Tier1EvaluationFidelityData" dataDxfId="277"/>
    <tableColumn id="38" xr3:uid="{989949F1-B240-4DCC-AA4E-5179AB8A465B}" name="Tier1EvaluationAnnualEval" dataDxfId="276"/>
    <tableColumn id="39" xr3:uid="{9EBCEF14-B655-4EA7-8471-4E945A5F75A3}" name="Tier1EvaluationTotalPoints" dataDxfId="275"/>
    <tableColumn id="40" xr3:uid="{5227CFA7-AD4B-4A37-9E19-B7073E32CD54}" name="Tier1EvaluationMaxPoints" dataDxfId="274"/>
    <tableColumn id="41" xr3:uid="{E5B9CCBB-1365-4456-A119-008885FBBA8B}" name="Tier1EvaluationTotalRatio" dataDxfId="273"/>
    <tableColumn id="42" xr3:uid="{5302CB51-3CA3-4ACD-BC71-6F200C392F36}" name="Tier1MaxPoints" dataDxfId="272"/>
    <tableColumn id="43" xr3:uid="{620AB18E-F83F-46C3-B92D-0C7634B7FF8B}" name="Tier1TotalPoints" dataDxfId="271"/>
    <tableColumn id="44" xr3:uid="{6DF5530C-5B9A-41EE-8637-F064B72401EC}" name="Tier1TotalRatio" dataDxfId="270"/>
    <tableColumn id="45" xr3:uid="{8C000A79-B118-45A6-A2D6-41C89C1B119A}" name="Tier2TeamComposition" dataDxfId="269"/>
    <tableColumn id="46" xr3:uid="{DA3161FA-019A-4E2B-AD18-E5CCA39E064C}" name="Tier2TeamOpProcedures" dataDxfId="268"/>
    <tableColumn id="47" xr3:uid="{82B87C15-5ACF-48A2-A6BF-335145D8EB84}" name="Tier2TeamScreening" dataDxfId="267"/>
    <tableColumn id="48" xr3:uid="{CE46E7EE-B32F-4758-A8C5-2808BC6CF3CC}" name="Tier2TeamRequestAssistance" dataDxfId="266"/>
    <tableColumn id="49" xr3:uid="{909D0116-86A7-4371-B380-FA5F0EDFEE1B}" name="Tier2TeamTotalPoints" dataDxfId="265"/>
    <tableColumn id="50" xr3:uid="{F438B819-ADC1-4AB8-9E55-2FE2777AA2EA}" name="Tier2TeamMaxPoints" dataDxfId="264"/>
    <tableColumn id="51" xr3:uid="{058DC919-B500-48DC-8BEA-05D3700C263C}" name="Tier2TeamTotalRatio" dataDxfId="263"/>
    <tableColumn id="52" xr3:uid="{B1D2825E-8A0C-4A2E-81A0-071E73EC61EF}" name="Tier2InterventionSufficientArray" dataDxfId="262"/>
    <tableColumn id="53" xr3:uid="{3AE3ECE6-30B0-44D1-9B7D-F79E3222139F}" name="Tier2InterventionCriticalFeatures" dataDxfId="261"/>
    <tableColumn id="54" xr3:uid="{D48CF3AD-DE90-4760-A278-B9B8101ED47C}" name="Tier2InterventionPracticesMatched" dataDxfId="260"/>
    <tableColumn id="55" xr3:uid="{1B54C510-F6CC-4498-A863-0B7A617753FF}" name="Tier2InterventionAccessSupports" dataDxfId="259"/>
    <tableColumn id="56" xr3:uid="{E6C3B785-C9F2-408A-B865-11F1DCE99D94}" name="Tier2InterventionProfessionalDev" dataDxfId="258"/>
    <tableColumn id="57" xr3:uid="{2360EEA4-4A69-4926-9CA8-2DD559922E72}" name="Tier2InterventionTotalPoints" dataDxfId="257"/>
    <tableColumn id="58" xr3:uid="{98E0778E-D719-4777-BAC9-6DA46FD44835}" name="Tier2InterventionMaxPoints" dataDxfId="256"/>
    <tableColumn id="59" xr3:uid="{44B28259-FC2B-4799-9E61-F09DFBCA4353}" name="Tier2InterventionTotalRatio" dataDxfId="255"/>
    <tableColumn id="60" xr3:uid="{3E222640-039E-4B30-8EDA-A64E9C9F58EB}" name="Tier2EvaluationLevelOfUse" dataDxfId="254"/>
    <tableColumn id="61" xr3:uid="{1D1FEF2C-1970-4A15-9242-09676B775872}" name="Tier2EvaluationStudentPerformance" dataDxfId="253"/>
    <tableColumn id="62" xr3:uid="{2F521321-E048-4B77-832A-EED47FD7842F}" name="Tier2EvaluationFidelityData" dataDxfId="252"/>
    <tableColumn id="63" xr3:uid="{82A30A84-5906-4715-996D-554D3150AF23}" name="Tier2EvaluationAnnualEval" dataDxfId="251"/>
    <tableColumn id="64" xr3:uid="{475ADB58-1CE0-4EB7-834E-474D435DE633}" name="Tier2EvaluationTotalPoints" dataDxfId="250"/>
    <tableColumn id="65" xr3:uid="{FCBBADC9-26DA-4A40-9A3D-700AC6822545}" name="Tier2EvaluationMaxPoints" dataDxfId="249"/>
    <tableColumn id="66" xr3:uid="{1B1014E6-493F-4681-A384-48D80490047B}" name="Tier2EvaluationTotalRatio" dataDxfId="248"/>
    <tableColumn id="67" xr3:uid="{AF3147EF-33F0-45A1-B86C-71BD5676C258}" name="Tier2TotalPoints" dataDxfId="247"/>
    <tableColumn id="68" xr3:uid="{EA553CD9-B5D4-4080-BCC7-A37C47F47F4D}" name="Tier2MaxPoints" dataDxfId="246"/>
    <tableColumn id="69" xr3:uid="{B0C5C2E9-1C43-4810-886D-9B88E06FB79C}" name="Tier2TotalRatio" dataDxfId="245"/>
    <tableColumn id="70" xr3:uid="{705D6E47-C056-4CD1-B6FA-58C8A1364370}" name="Tier3TeamComposition" dataDxfId="244"/>
    <tableColumn id="71" xr3:uid="{F87028F6-0302-4C0F-B72B-05121924253F}" name="Tier3TeamOpProcedures" dataDxfId="243"/>
    <tableColumn id="72" xr3:uid="{ED6BBF69-21FA-451E-9228-803C327D4848}" name="Tier3TeamScreening" dataDxfId="242"/>
    <tableColumn id="73" xr3:uid="{23F54165-CB64-44BE-BA14-0292EFA75FE9}" name="Tier3TeamStudentSupport" dataDxfId="241"/>
    <tableColumn id="74" xr3:uid="{9BA77E82-82A3-49B0-B1D9-983DEEA35D4C}" name="Tier3TeamTotalPoints" dataDxfId="240"/>
    <tableColumn id="75" xr3:uid="{B7519D00-BF46-4B75-8A44-42D6C124BC44}" name="Tier3TeamMaxPoints" dataDxfId="239"/>
    <tableColumn id="76" xr3:uid="{08DFD361-E6F5-488E-88FE-386D756FDE44}" name="Tier3TeamTotalRatio" dataDxfId="238"/>
    <tableColumn id="77" xr3:uid="{EEFD6D73-5087-46CE-9607-74C9F68DD20D}" name="Tier3ResourcesStaffing" dataDxfId="237"/>
    <tableColumn id="78" xr3:uid="{D3ADD7C7-5B81-4800-8353-D85C75EBFA7F}" name="Tier3ResourcesInvolvement" dataDxfId="236"/>
    <tableColumn id="79" xr3:uid="{C6AFA05A-AF25-4464-ABFC-2E82CF32D657}" name="Tier3ResourcesProfessionalDev" dataDxfId="235"/>
    <tableColumn id="80" xr3:uid="{39CDAC87-4CDC-447D-95B7-78FE0727AB09}" name="Tier3ResourcesTotalPoints" dataDxfId="234"/>
    <tableColumn id="81" xr3:uid="{6918002F-FE23-4701-84BF-9E5CF5D762C0}" name="Tier3ResourcesMaxPoints" dataDxfId="233"/>
    <tableColumn id="82" xr3:uid="{D02F4D1B-1C9D-4BBC-962E-62123A76BFB6}" name="Tier3ResourcesTotalRatio" dataDxfId="232"/>
    <tableColumn id="83" xr3:uid="{BCF25B66-8BB4-44F7-9A38-BC7FE91401CB}" name="Tier3SupportPlansQualityLife" dataDxfId="231"/>
    <tableColumn id="84" xr3:uid="{B0667E68-A778-4E2F-862C-97C74DBA9D8F}" name="Tier3SupportPlansIndicators" dataDxfId="230"/>
    <tableColumn id="85" xr3:uid="{EA7E8C51-0A58-400C-B804-87F4E77C27B4}" name="Tier3SupportPlansHypothesis" dataDxfId="229"/>
    <tableColumn id="86" xr3:uid="{C2AAC9AF-BBD0-4292-8422-527EDDBE12B0}" name="Tier3SupportPlansComprehensive" dataDxfId="228"/>
    <tableColumn id="87" xr3:uid="{CD5576B5-309E-4BF8-B5D2-65F2E92DC64F}" name="Tier3SupportPlansNaturalFormal" dataDxfId="227"/>
    <tableColumn id="88" xr3:uid="{15CA626F-B5E6-43C1-B54B-24F87FE9AD94}" name="Tier3SupportPlansAccessSupport" dataDxfId="226"/>
    <tableColumn id="89" xr3:uid="{2431D3B8-9751-4245-89E4-867BB7167320}" name="Tier3SupportTotalPoints" dataDxfId="225"/>
    <tableColumn id="90" xr3:uid="{BA8FAA56-4601-4CA1-9E10-BF2B73681373}" name="Tier3SupportMaxPoints" dataDxfId="224"/>
    <tableColumn id="91" xr3:uid="{DBCB6497-1BED-4124-B536-DF8F59DAD63F}" name="Tier3SupportTotalRatio" dataDxfId="223"/>
    <tableColumn id="92" xr3:uid="{AE23F7D9-9EDF-4186-A034-43F0D34E957D}" name="Tier3EvaluationDataSystem" dataDxfId="222"/>
    <tableColumn id="93" xr3:uid="{66E05F80-8F37-411E-B1A4-F3D396C2AD8A}" name="Tier3EvaluationDecisionMaking" dataDxfId="221"/>
    <tableColumn id="94" xr3:uid="{3120EFCC-C4D2-4E8C-A03E-CB4590DF79BC}" name="Tier3EvaluationLevelOfUse" dataDxfId="220"/>
    <tableColumn id="95" xr3:uid="{D80AE122-8378-41C7-AF5C-116A80782540}" name="Tier3EvaluationAnnualEval" dataDxfId="219"/>
    <tableColumn id="96" xr3:uid="{EC2CCE09-5F92-44B2-BBB5-820AE5CE1A7C}" name="Tier3EvaluationTotalPoints" dataDxfId="218"/>
    <tableColumn id="97" xr3:uid="{66560194-013E-4D4F-B4E3-BBD164407B2C}" name="Tier3EvaluationMaxPoints" dataDxfId="217"/>
    <tableColumn id="98" xr3:uid="{EC1A0F3F-BE3D-4402-AC7D-A41A64891913}" name="Tier3EvaluationTotalRatio" dataDxfId="216"/>
    <tableColumn id="99" xr3:uid="{3AEFBF60-14C9-4CAE-9401-C44E94DF039D}" name="Tier3TotalPoints" dataDxfId="215"/>
    <tableColumn id="100" xr3:uid="{AA134D6C-15B5-4DC2-A985-80287A981BFB}" name="Tier3MaxPoints" dataDxfId="214"/>
    <tableColumn id="101" xr3:uid="{15BE83D5-016C-4FB5-AF77-E7BA0602590B}" name="Tier3TotalRatio" dataDxfId="213"/>
    <tableColumn id="102" xr3:uid="{57811306-E80D-4316-8EEE-02BA2C8FC082}" name="TotalPoints" dataDxfId="212"/>
    <tableColumn id="103" xr3:uid="{00DC63B2-5F9F-4D82-9F57-B53E53F92D94}" name="MaxPoints" dataDxfId="211"/>
    <tableColumn id="104" xr3:uid="{786D9FE1-4A2A-4236-A76F-95F4E0340DB8}" name="TotalRatio" dataDxfId="210"/>
    <tableColumn id="105" xr3:uid="{AD5D49D1-4AF5-4770-B289-F9FD07B6558F}" name="DateCreated" dataDxfId="209"/>
    <tableColumn id="106" xr3:uid="{040D1A74-319B-4D67-B211-BAE1ABCFD3B3}" name="DateModified" dataDxfId="208"/>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77C3CF3-4BD3-4FF6-B215-127DD3D5C7F3}" name="Schools_Outcomes" displayName="Schools_Outcomes" ref="A2:G3" tableType="queryTable" insertRow="1" totalsRowShown="0" headerRowDxfId="207">
  <autoFilter ref="A2:G3" xr:uid="{077C3CF3-4BD3-4FF6-B215-127DD3D5C7F3}"/>
  <tableColumns count="7">
    <tableColumn id="1" xr3:uid="{6BC6D04E-24ED-4F62-87D4-7F200116DCE9}" uniqueName="1" name="School" queryTableFieldId="1"/>
    <tableColumn id="2" xr3:uid="{4B7240CA-B56D-47D7-83B6-7C34E228ADF0}" uniqueName="2" name="SchoolYear" queryTableFieldId="2"/>
    <tableColumn id="3" xr3:uid="{F52F6647-E374-4D11-999F-E22E98A44340}" uniqueName="3" name="Enrollment" queryTableFieldId="3" dataDxfId="206"/>
    <tableColumn id="4" xr3:uid="{E05C3F8F-1249-4380-832D-F34BCFBD1FBC}" uniqueName="4" name="Avg Number of Students in attendance each day" queryTableFieldId="4" dataDxfId="205"/>
    <tableColumn id="8" xr3:uid="{7198F2A1-37FF-4990-BA64-B52E8DACE00B}" uniqueName="8" name="ADA" queryTableFieldId="7">
      <calculatedColumnFormula>IFERROR(Schools_Outcomes[[#This Row],[Avg Number of Students in attendance each day]]/Schools_Outcomes[[#This Row],[Enrollment]],"")</calculatedColumnFormula>
    </tableColumn>
    <tableColumn id="5" xr3:uid="{30ECB9E2-33AF-4973-B6C2-C2CB095A6E5B}" uniqueName="5" name="Number of OSS Events" queryTableFieldId="5" dataDxfId="204"/>
    <tableColumn id="6" xr3:uid="{2BD42261-1CDB-43AE-93E2-749AE09D38AD}" uniqueName="6" name="OSS Per 100" queryTableFieldId="6">
      <calculatedColumnFormula>IFERROR(Schools_Outcomes[[#This Row],[Number of OSS Events]]/Schools_Outcomes[[#This Row],[Enrollment]],"")</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A416375-9EF6-4485-ADC1-69661E70A680}" name="Table19" displayName="Table19" ref="B1:AX2" totalsRowShown="0">
  <autoFilter ref="B1:AX2" xr:uid="{3A416375-9EF6-4485-ADC1-69661E70A680}"/>
  <tableColumns count="49">
    <tableColumn id="1" xr3:uid="{FC59E548-6AF9-48E4-A501-B0C247025F7C}" name="1SW.1 Team Composition" dataDxfId="203">
      <calculatedColumnFormula>AVERAGEIF(SAS!$B:$B,$A$2,SAS!C:C)</calculatedColumnFormula>
    </tableColumn>
    <tableColumn id="2" xr3:uid="{AD72B76C-56C4-47A3-B3C1-06AED124A7FA}" name="1SW.2 Behavior Expectations" dataDxfId="202">
      <calculatedColumnFormula>AVERAGEIF(SAS!$B:$B,$A$2,SAS!D:D)</calculatedColumnFormula>
    </tableColumn>
    <tableColumn id="3" xr3:uid="{A845E739-3101-4E49-82D6-2C5BFC21D7EF}" name="1SW.3 Teaching Expectations" dataDxfId="201">
      <calculatedColumnFormula>AVERAGEIF(SAS!$B:$B,$A$2,SAS!E:E)</calculatedColumnFormula>
    </tableColumn>
    <tableColumn id="4" xr3:uid="{17DF2F17-7BB3-4DD8-A72E-368B3525CE42}" name="1SW.4 Feedback and Acknowledgment" dataDxfId="200">
      <calculatedColumnFormula>AVERAGEIF(SAS!$B:$B,$A$2,SAS!F:F)</calculatedColumnFormula>
    </tableColumn>
    <tableColumn id="5" xr3:uid="{A94AE055-50D2-4E09-AA8D-498240CB58DF}" name="1SW.5 Behavior Definitions" dataDxfId="199">
      <calculatedColumnFormula>AVERAGEIF(SAS!$B:$B,$A$2,SAS!G:G)</calculatedColumnFormula>
    </tableColumn>
    <tableColumn id="6" xr3:uid="{00EAD0AB-38C9-4A38-A3CB-6F264CAAFC52}" name="1SW.6 Response to Behavior" dataDxfId="198">
      <calculatedColumnFormula>AVERAGEIF(SAS!$B:$B,$A$2,SAS!H:H)</calculatedColumnFormula>
    </tableColumn>
    <tableColumn id="7" xr3:uid="{28224631-644B-4252-B07B-F3BEBD7785AD}" name="1SW.7 Professional Development System" dataDxfId="197">
      <calculatedColumnFormula>AVERAGEIF(SAS!$B:$B,$A$2,SAS!I:I)</calculatedColumnFormula>
    </tableColumn>
    <tableColumn id="8" xr3:uid="{0732AE2C-4DD9-49B2-9F50-9582B55C674E}" name="1SW.8 Professional Development Content" dataDxfId="196">
      <calculatedColumnFormula>AVERAGEIF(SAS!$B:$B,$A$2,SAS!J:J)</calculatedColumnFormula>
    </tableColumn>
    <tableColumn id="9" xr3:uid="{6700EA68-F60D-402F-B3D7-1DEB0983845D}" name="1SW.9 Staff Involvement" dataDxfId="195">
      <calculatedColumnFormula>AVERAGEIF(SAS!$B:$B,$A$2,SAS!K:K)</calculatedColumnFormula>
    </tableColumn>
    <tableColumn id="10" xr3:uid="{DB05E72D-C3E3-4BEA-9D72-78A4D5DE903D}" name="1SW.10 Student / Family / Community Communication" dataDxfId="194">
      <calculatedColumnFormula>AVERAGEIF(SAS!$B:$B,$A$2,SAS!L:L)</calculatedColumnFormula>
    </tableColumn>
    <tableColumn id="11" xr3:uid="{1DC8C3B1-F72B-474E-9946-373B61D72FEF}" name="1SW.11 Student / Family / Community Engagement" dataDxfId="193">
      <calculatedColumnFormula>AVERAGEIF(SAS!$B:$B,$A$2,SAS!M:M)</calculatedColumnFormula>
    </tableColumn>
    <tableColumn id="12" xr3:uid="{DD6251A4-DAB9-4E2B-81B5-97102654D79E}" name="1SW.12 Behavior Data System" dataDxfId="192">
      <calculatedColumnFormula>AVERAGEIF(SAS!$B:$B,$A$2,SAS!N:N)</calculatedColumnFormula>
    </tableColumn>
    <tableColumn id="13" xr3:uid="{09F8A94F-6B7F-4332-B9A4-529F7214419B}" name="1SW.13 Data-based Decision Making" dataDxfId="191">
      <calculatedColumnFormula>AVERAGEIF(SAS!$B:$B,$A$2,SAS!O:O)</calculatedColumnFormula>
    </tableColumn>
    <tableColumn id="14" xr3:uid="{554108DC-4918-401D-9E60-347FAAE3F0DF}" name="1SW.14 Fidelity Data" dataDxfId="190">
      <calculatedColumnFormula>AVERAGEIF(SAS!$B:$B,$A$2,SAS!P:P)</calculatedColumnFormula>
    </tableColumn>
    <tableColumn id="15" xr3:uid="{9D12B931-0F83-4EFE-AEDB-AA36C9A1B604}" name="1SW.15 Annual Evaluation" dataDxfId="189">
      <calculatedColumnFormula>AVERAGEIF(SAS!$B:$B,$A$2,SAS!Q:Q)</calculatedColumnFormula>
    </tableColumn>
    <tableColumn id="16" xr3:uid="{215C91AB-2413-403E-8AC5-26AE833CD2BB}" name="1C.1 Behavioral Expectations:" dataDxfId="188">
      <calculatedColumnFormula>AVERAGEIF(SAS!$B:$B,$A$2,SAS!R:R)</calculatedColumnFormula>
    </tableColumn>
    <tableColumn id="17" xr3:uid="{F82CC29D-967E-49B1-881D-4D84C51D2C70}" name="1C.2 Procedures &amp; Routines:" dataDxfId="187">
      <calculatedColumnFormula>AVERAGEIF(SAS!$B:$B,$A$2,SAS!S:S)</calculatedColumnFormula>
    </tableColumn>
    <tableColumn id="18" xr3:uid="{F50C019E-0F03-4D91-9F9B-89FBDDE2C328}" name="1C.3 Feedback and Acknowledgement:" dataDxfId="186">
      <calculatedColumnFormula>AVERAGEIF(SAS!$B:$B,$A$2,SAS!T:T)</calculatedColumnFormula>
    </tableColumn>
    <tableColumn id="19" xr3:uid="{FB930666-9F1E-497A-854B-31AF0C433690}" name="1C.4 Response to Behavior:" dataDxfId="185">
      <calculatedColumnFormula>AVERAGEIF(SAS!$B:$B,$A$2,SAS!U:U)</calculatedColumnFormula>
    </tableColumn>
    <tableColumn id="20" xr3:uid="{FA17CF59-0F2C-476A-9E83-699BE12DEE9D}" name="1C.5 Active Supervision:" dataDxfId="184">
      <calculatedColumnFormula>AVERAGEIF(SAS!$B:$B,$A$2,SAS!V:V)</calculatedColumnFormula>
    </tableColumn>
    <tableColumn id="21" xr3:uid="{26FB3CCC-0EE9-44C2-8743-F2C156D65FA4}" name="1C.6. Actively Engage Students:" dataDxfId="183">
      <calculatedColumnFormula>AVERAGEIF(SAS!$B:$B,$A$2,SAS!W:W)</calculatedColumnFormula>
    </tableColumn>
    <tableColumn id="22" xr3:uid="{B3D6F738-737E-4729-8798-CB7E4A095B34}" name="1C.7 Differentiated Instruction:" dataDxfId="182">
      <calculatedColumnFormula>AVERAGEIF(SAS!$B:$B,$A$2,SAS!X:X)</calculatedColumnFormula>
    </tableColumn>
    <tableColumn id="23" xr3:uid="{AC58A3BD-CAEB-4E1E-87AA-953EAF3234CB}" name="1C.8 Academic Success:" dataDxfId="181">
      <calculatedColumnFormula>AVERAGEIF(SAS!$B:$B,$A$2,SAS!Y:Y)</calculatedColumnFormula>
    </tableColumn>
    <tableColumn id="24" xr3:uid="{E88FB3B1-5805-491B-AA0C-F166118A835F}" name="1C.9 Professional Development and Support:" dataDxfId="180">
      <calculatedColumnFormula>AVERAGEIF(SAS!$B:$B,$A$2,SAS!Z:Z)</calculatedColumnFormula>
    </tableColumn>
    <tableColumn id="25" xr3:uid="{869F3124-0878-436F-96D5-9523A3950BF2}" name="2.1 Behavior Support Team:" dataDxfId="179">
      <calculatedColumnFormula>AVERAGEIF(SAS!$B:$B,$A$2,SAS!AA:AA)</calculatedColumnFormula>
    </tableColumn>
    <tableColumn id="26" xr3:uid="{9BBC057A-47F9-43B9-9D27-F994D4260438}" name="2.2 Team Procedures:" dataDxfId="178">
      <calculatedColumnFormula>AVERAGEIF(SAS!$B:$B,$A$2,SAS!AB:AB)</calculatedColumnFormula>
    </tableColumn>
    <tableColumn id="27" xr3:uid="{68706F57-04D6-412D-B74B-82A068B91714}" name="2.3 Student Identification:" dataDxfId="177">
      <calculatedColumnFormula>AVERAGEIF(SAS!$B:$B,$A$2,SAS!AC:AC)</calculatedColumnFormula>
    </tableColumn>
    <tableColumn id="28" xr3:uid="{72AA71D6-3AE5-46CD-A107-9088C4AC02AF}" name="2.4 Request for Assistance:" dataDxfId="176">
      <calculatedColumnFormula>AVERAGEIF(SAS!$B:$B,$A$2,SAS!AD:AD)</calculatedColumnFormula>
    </tableColumn>
    <tableColumn id="29" xr3:uid="{6D0FAD5F-0E80-4E1B-A16A-B2BC5D333420}" name="2.5 Options for Tier 2 Interventions:" dataDxfId="175">
      <calculatedColumnFormula>AVERAGEIF(SAS!$B:$B,$A$2,SAS!AE:AE)</calculatedColumnFormula>
    </tableColumn>
    <tableColumn id="30" xr3:uid="{1E673AD1-DCE5-4D64-9342-A15679AFE3B5}" name="2.6 Access to Tier I Supports:" dataDxfId="174">
      <calculatedColumnFormula>AVERAGEIF(SAS!$B:$B,$A$2,SAS!AF:AF)</calculatedColumnFormula>
    </tableColumn>
    <tableColumn id="31" xr3:uid="{4514D8F3-A0DC-4F8E-83F9-C165A1325EFF}" name="2.7 Professional Development:" dataDxfId="173">
      <calculatedColumnFormula>AVERAGEIF(SAS!$B:$B,$A$2,SAS!AG:AG)</calculatedColumnFormula>
    </tableColumn>
    <tableColumn id="32" xr3:uid="{626CFB01-EFD2-46E9-9D32-3F7D1E8A716C}" name="2.8 Level of Use:" dataDxfId="172">
      <calculatedColumnFormula>AVERAGEIF(SAS!$B:$B,$A$2,SAS!AH:AH)</calculatedColumnFormula>
    </tableColumn>
    <tableColumn id="33" xr3:uid="{21D99623-B266-476C-B0F6-B72247B5F1EA}" name="2.9 Student Performance Data:" dataDxfId="171">
      <calculatedColumnFormula>AVERAGEIF(SAS!$B:$B,$A$2,SAS!AI:AI)</calculatedColumnFormula>
    </tableColumn>
    <tableColumn id="34" xr3:uid="{DB63640F-798A-409C-86A8-2CEB1B640FC0}" name="2.10 Fidelity of Implementation:" dataDxfId="170">
      <calculatedColumnFormula>AVERAGEIF(SAS!$B:$B,$A$2,SAS!AJ:AJ)</calculatedColumnFormula>
    </tableColumn>
    <tableColumn id="35" xr3:uid="{167A4AC4-0847-495B-A2F8-369C071528B6}" name="2.11 Annual Evaluation:" dataDxfId="169">
      <calculatedColumnFormula>AVERAGEIF(SAS!$B:$B,$A$2,SAS!AK:AK)</calculatedColumnFormula>
    </tableColumn>
    <tableColumn id="36" xr3:uid="{594497E5-8A6A-4FC6-AB8B-6388549CDCAE}" name="3.1 Tier 3 Systems Planning Team:" dataDxfId="168">
      <calculatedColumnFormula>AVERAGEIF(SAS!$B:$B,$A$2,SAS!AL:AL)</calculatedColumnFormula>
    </tableColumn>
    <tableColumn id="37" xr3:uid="{633DA745-855C-4810-A15F-401BBF6A0BD0}" name="3.2 Team Procedures:" dataDxfId="167">
      <calculatedColumnFormula>AVERAGEIF(SAS!$B:$B,$A$2,SAS!AM:AM)</calculatedColumnFormula>
    </tableColumn>
    <tableColumn id="38" xr3:uid="{31A1B82F-3D18-49BE-87F7-E8070188575C}" name="3.3 Student Identification:" dataDxfId="166">
      <calculatedColumnFormula>AVERAGEIF(SAS!$B:$B,$A$2,SAS!AN:AN)</calculatedColumnFormula>
    </tableColumn>
    <tableColumn id="39" xr3:uid="{12BDB9E0-EF24-4957-9ECA-F1E0A39C3F0F}" name="3.4 Request for Assistance:" dataDxfId="165">
      <calculatedColumnFormula>AVERAGEIF(SAS!$B:$B,$A$2,SAS!AO:AO)</calculatedColumnFormula>
    </tableColumn>
    <tableColumn id="40" xr3:uid="{6B1503DA-9F52-4B89-A0D7-0A7A0C61B5D2}" name="3.5 Options for Tier 3 Intervention:" dataDxfId="164">
      <calculatedColumnFormula>AVERAGEIF(SAS!$B:$B,$A$2,SAS!AP:AP)</calculatedColumnFormula>
    </tableColumn>
    <tableColumn id="41" xr3:uid="{6F256A70-6CF1-4054-A27B-4164326F3D26}" name="3.6 Tier 3 Critical Features:" dataDxfId="163">
      <calculatedColumnFormula>AVERAGEIF(SAS!$B:$B,$A$2,SAS!AQ:AQ)</calculatedColumnFormula>
    </tableColumn>
    <tableColumn id="42" xr3:uid="{D15A9E78-6F4F-4485-81CC-4477017D2EC5}" name="3.7 Access to Tier 1 and Tier 2 Supports:" dataDxfId="162">
      <calculatedColumnFormula>AVERAGEIF(SAS!$B:$B,$A$2,SAS!AR:AR)</calculatedColumnFormula>
    </tableColumn>
    <tableColumn id="43" xr3:uid="{C9D0E6F1-F19D-44D2-9284-407A63A2A120}" name="3.8 Stakeholder Engagement:" dataDxfId="161">
      <calculatedColumnFormula>AVERAGEIF(SAS!$B:$B,$A$2,SAS!AS:AS)</calculatedColumnFormula>
    </tableColumn>
    <tableColumn id="44" xr3:uid="{D53C7C8F-B2E2-43F4-8A59-51F3F7BF9C22}" name="3.9 Professional Development:" dataDxfId="160">
      <calculatedColumnFormula>AVERAGEIF(SAS!$B:$B,$A$2,SAS!AT:AT)</calculatedColumnFormula>
    </tableColumn>
    <tableColumn id="45" xr3:uid="{35CF0080-392E-4BF2-825B-E60ECAA1F3EF}" name="3.10 Generalization and Maintenance:" dataDxfId="159">
      <calculatedColumnFormula>AVERAGEIF(SAS!$B:$B,$A$2,SAS!AU:AU)</calculatedColumnFormula>
    </tableColumn>
    <tableColumn id="46" xr3:uid="{A02A2713-1590-4C5B-9675-5548582E9DCB}" name="3.11 Student Progress Monitoring:" dataDxfId="158">
      <calculatedColumnFormula>AVERAGEIF(SAS!$B:$B,$A$2,SAS!AV:AV)</calculatedColumnFormula>
    </tableColumn>
    <tableColumn id="47" xr3:uid="{3B1E978F-CCFD-4DC7-A005-272C9229A584}" name="3.12 Level of Use:" dataDxfId="157">
      <calculatedColumnFormula>AVERAGEIF(SAS!$B:$B,$A$2,SAS!AW:AW)</calculatedColumnFormula>
    </tableColumn>
    <tableColumn id="48" xr3:uid="{A3038A8D-EF95-49A1-9EBF-4225F6FFC9B2}" name="3.13 Fidelity:" dataDxfId="156">
      <calculatedColumnFormula>AVERAGEIF(SAS!$B:$B,$A$2,SAS!AX:AX)</calculatedColumnFormula>
    </tableColumn>
    <tableColumn id="49" xr3:uid="{F06D2DAB-EAD4-40F8-828A-6F89E6D0CD9F}" name="3.14 Annual Evaluation:" dataDxfId="155">
      <calculatedColumnFormula>AVERAGEIF(SAS!$B:$B,$A$2,SAS!AY:AY)</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1DC176-045D-46AA-BF90-4417C97DD07E}" name="AtAGlance" displayName="AtAGlance" ref="A2:HE3" tableType="queryTable" insertRow="1" totalsRowShown="0">
  <autoFilter ref="A2:HE3" xr:uid="{441DC176-045D-46AA-BF90-4417C97DD07E}"/>
  <tableColumns count="213">
    <tableColumn id="1" xr3:uid="{8727CC02-8C44-4B0D-92AD-623C4BB4C156}" uniqueName="1" name="School" queryTableFieldId="1"/>
    <tableColumn id="2" xr3:uid="{B9D17068-A551-4796-84B4-7AD3FDCCB98C}" uniqueName="2" name="SchoolYear" queryTableFieldId="2">
      <calculatedColumnFormula>$B$1</calculatedColumnFormula>
    </tableColumn>
    <tableColumn id="7" xr3:uid="{459570AB-1CBC-4FF8-B800-2346DD1D5ED5}" uniqueName="7" name="Attendance" queryTableFieldId="218" dataDxfId="154" dataCellStyle="Percent">
      <calculatedColumnFormula>IFERROR(AVERAGEIFS(Schools_Outcomes[ADA],Schools_Outcomes[School],AtAGlance[[#This Row],[School]],Schools_Outcomes[SchoolYear],AtAGlance[[#This Row],[SchoolYear]]),"")</calculatedColumnFormula>
    </tableColumn>
    <tableColumn id="6" xr3:uid="{ABDF76EB-B9B2-4CBB-80EB-4A6033F4EB74}" uniqueName="6" name="OSS Per 100 Students" queryTableFieldId="217">
      <calculatedColumnFormula>IFERROR(AVERAGEIFS(Schools_Outcomes[OSS Per 100],Schools_Outcomes[School],AtAGlance[[#This Row],[School]],Schools_Outcomes[SchoolYear],AtAGlance[[#This Row],[SchoolYear]]),"")</calculatedColumnFormula>
    </tableColumn>
    <tableColumn id="3" xr3:uid="{C0645B05-0615-402C-8924-6833007CDF15}" uniqueName="3" name="TFI Tier 1" queryTableFieldId="3" dataDxfId="153" dataCellStyle="Percent">
      <calculatedColumnFormula>IFERROR(AVERAGEIFS(TFI_T1[Tier1TotalRatio],TFI_T1[School],AtAGlance[[#This Row],[School]],TFI_T1[SchoolYear],AtAGlance[[#This Row],[SchoolYear]]),"")</calculatedColumnFormula>
    </tableColumn>
    <tableColumn id="4" xr3:uid="{6B6CB558-74A9-4C21-8543-F84E0DCC673A}" uniqueName="4" name="TFI Tier 2" queryTableFieldId="4" dataDxfId="152" dataCellStyle="Percent">
      <calculatedColumnFormula>IFERROR(AVERAGEIFS(TFI_T2[Tier2TotalRatio],TFI_T2[School],AtAGlance[[#This Row],[School]],TFI_T2[SchoolYear],AtAGlance[[#This Row],[SchoolYear]]),"")</calculatedColumnFormula>
    </tableColumn>
    <tableColumn id="5" xr3:uid="{DCFA196E-2359-489E-9AEC-ED0DCF4945BC}" uniqueName="5" name="TFI Tier 3" queryTableFieldId="5" dataDxfId="151" dataCellStyle="Percent">
      <calculatedColumnFormula>IFERROR(AVERAGEIFS(TFI_T3[Tier3TotalRatio],TFI_T3[School],AtAGlance[[#This Row],[School]],TFI_T3[SchoolYear],AtAGlance[[#This Row],[SchoolYear]]),"")</calculatedColumnFormula>
    </tableColumn>
    <tableColumn id="10" xr3:uid="{CDB18477-BDB5-48C3-88D4-132378245B1B}" uniqueName="10" name="SW Percent in Place" queryTableFieldId="10" dataDxfId="150" dataCellStyle="Percent">
      <calculatedColumnFormula>IFERROR(SUM(AtAGlance[[#This Row],[1SW.1 Team Composition]:[1SW.15 Annual Evaluation]])/SUM(AtAGlance[[#This Row],[1SW.1 Team Compositioncountnotblanks]:[1SW.15 Annual Evaluationcountnotcountnotblanks]]),"")</calculatedColumnFormula>
    </tableColumn>
    <tableColumn id="11" xr3:uid="{23B0331C-1097-4938-A694-564AED9EFBBE}" uniqueName="11" name="Classroom percent In Place" queryTableFieldId="11" dataDxfId="149" dataCellStyle="Percent">
      <calculatedColumnFormula>IFERROR(SUM(AtAGlance[[#This Row],[1C.1 Behavioral Expectations:]:[1C.9 Professional Development and Support:]])/SUM(AtAGlance[[#This Row],[1C.1 Behavioral Expectations:countnotblanks]:[1C.9 Professional Development and Support:countnotblanks]]),"")</calculatedColumnFormula>
    </tableColumn>
    <tableColumn id="8" xr3:uid="{87CED5D0-EBB9-44FC-8D5A-73CC326D403B}" uniqueName="8" name="SAS Tier 2" queryTableFieldId="8" dataDxfId="148" dataCellStyle="Percent">
      <calculatedColumnFormula>IFERROR(SUM(AtAGlance[[#This Row],[2.1 Behavior Support Team:]:[2.11 Annual Evaluation:]])/SUM(AtAGlance[[#This Row],[2.1 Behavior Support Team:countnotblanks]:[2.11 Annual Evaluation:countnotblanks]]),"")</calculatedColumnFormula>
    </tableColumn>
    <tableColumn id="9" xr3:uid="{3D9FE11C-C872-423F-93B7-8E910F09C6F6}" uniqueName="9" name="SAS Tier 3" queryTableFieldId="9" dataDxfId="147" dataCellStyle="Percent">
      <calculatedColumnFormula>IFERROR(SUM(AtAGlance[[#This Row],[3.1 Tier 3 Systems Planning Team:]:[3.14 Annual Evaluation:]])/SUM(AtAGlance[[#This Row],[3.1 Tier 3 Systems Planning Team:countnotblanks]:[3.14 Annual Evaluation:countnotblanks]]),"")</calculatedColumnFormula>
    </tableColumn>
    <tableColumn id="13" xr3:uid="{8841CDF2-BCD7-4B10-A539-36DC5220FAD4}" uniqueName="13" name="1SW.1 Team Composition" queryTableFieldId="13">
      <calculatedColumnFormula>COUNTIFS(SAS[1SW.1 Team Composition],"2",SAS[Organization],AtAGlance[[#This Row],[School]],SAS[SchoolYear],AtAGlance[[#This Row],[SchoolYear]])</calculatedColumnFormula>
    </tableColumn>
    <tableColumn id="14" xr3:uid="{E380C8BD-C798-4ECB-82EE-924417188BF9}" uniqueName="14" name="1SW.2 Behavior Expectations" queryTableFieldId="14">
      <calculatedColumnFormula>COUNTIFS(SAS[1SW.2 Behavior Expectations],"2",SAS[Organization],AtAGlance[[#This Row],[School]],SAS[SchoolYear],AtAGlance[[#This Row],[SchoolYear]])</calculatedColumnFormula>
    </tableColumn>
    <tableColumn id="15" xr3:uid="{0CAFE913-1294-42D5-A835-AEB0541D1663}" uniqueName="15" name="1SW.3 Teaching Expectations" queryTableFieldId="15">
      <calculatedColumnFormula>COUNTIFS(SAS[1SW.3 Teaching Expectations],"2",SAS[Organization],AtAGlance[[#This Row],[School]],SAS[SchoolYear],AtAGlance[[#This Row],[SchoolYear]])</calculatedColumnFormula>
    </tableColumn>
    <tableColumn id="16" xr3:uid="{D612189B-DAFB-4C85-BDF4-767F9DDEA2AA}" uniqueName="16" name="1SW.4 Feedback and Acknowledgment" queryTableFieldId="16">
      <calculatedColumnFormula>COUNTIFS(SAS[1SW.4 Feedback and Acknowledgment],"2",SAS[Organization],AtAGlance[[#This Row],[School]],SAS[SchoolYear],AtAGlance[[#This Row],[SchoolYear]])</calculatedColumnFormula>
    </tableColumn>
    <tableColumn id="17" xr3:uid="{0B38BA93-7AFA-4779-91E7-A33321270CC8}" uniqueName="17" name="1SW.5 Behavior Definitions" queryTableFieldId="17">
      <calculatedColumnFormula>COUNTIFS(SAS[1SW.5 Behavior Definitions],"2",SAS[Organization],AtAGlance[[#This Row],[School]],SAS[SchoolYear],AtAGlance[[#This Row],[SchoolYear]])</calculatedColumnFormula>
    </tableColumn>
    <tableColumn id="18" xr3:uid="{6D9FD28D-2186-452D-B652-801602D1ADC0}" uniqueName="18" name="1SW.6 Response to Behavior" queryTableFieldId="18">
      <calculatedColumnFormula>COUNTIFS(SAS[1SW.6 Response to Behavior],"2",SAS[Organization],AtAGlance[[#This Row],[School]],SAS[SchoolYear],AtAGlance[[#This Row],[SchoolYear]])</calculatedColumnFormula>
    </tableColumn>
    <tableColumn id="19" xr3:uid="{D59D33CF-277D-4EA5-B4EF-0DB5B5CF1357}" uniqueName="19" name="1SW.7 Professional Development System" queryTableFieldId="19">
      <calculatedColumnFormula>COUNTIFS(SAS[1SW.7 Professional Development System],"2",SAS[Organization],AtAGlance[[#This Row],[School]],SAS[SchoolYear],AtAGlance[[#This Row],[SchoolYear]])</calculatedColumnFormula>
    </tableColumn>
    <tableColumn id="20" xr3:uid="{99253514-96E7-467B-83A2-D79AE1238CAD}" uniqueName="20" name="1SW.8 Professional Development Content" queryTableFieldId="20">
      <calculatedColumnFormula>COUNTIFS(SAS[1SW.8 Professional Development Content],"2",SAS[Organization],AtAGlance[[#This Row],[School]],SAS[SchoolYear],AtAGlance[[#This Row],[SchoolYear]])</calculatedColumnFormula>
    </tableColumn>
    <tableColumn id="21" xr3:uid="{8D673F7A-0E72-446A-9EB1-FC28DE25BC5E}" uniqueName="21" name="1SW.9 Staff Involvement" queryTableFieldId="21">
      <calculatedColumnFormula>COUNTIFS(SAS[1SW.9 Staff Involvement],"2",SAS[Organization],AtAGlance[[#This Row],[School]],SAS[SchoolYear],AtAGlance[[#This Row],[SchoolYear]])</calculatedColumnFormula>
    </tableColumn>
    <tableColumn id="22" xr3:uid="{D7E53BDF-379B-463E-8CCA-D5A8F87364C7}" uniqueName="22" name="1SW.10 Student / Family / Community Communication" queryTableFieldId="22">
      <calculatedColumnFormula>COUNTIFS(SAS[1SW.10 Student / Family / Community Communication],"2",SAS[Organization],AtAGlance[[#This Row],[School]],SAS[SchoolYear],AtAGlance[[#This Row],[SchoolYear]])</calculatedColumnFormula>
    </tableColumn>
    <tableColumn id="23" xr3:uid="{9D6113D6-0ADF-4723-A5E8-099473E1218F}" uniqueName="23" name="1SW.11 Student / Family / Community Engagement" queryTableFieldId="23">
      <calculatedColumnFormula>COUNTIFS(SAS[1SW.11 Student / Family / Community Engagement],"2",SAS[Organization],AtAGlance[[#This Row],[School]],SAS[SchoolYear],AtAGlance[[#This Row],[SchoolYear]])</calculatedColumnFormula>
    </tableColumn>
    <tableColumn id="24" xr3:uid="{E6C5CD0C-078D-48D8-BA10-8DCF8A71B053}" uniqueName="24" name="1SW.12 Behavior Data System" queryTableFieldId="24">
      <calculatedColumnFormula>COUNTIFS(SAS[1SW.12 Behavior Data System],"2",SAS[Organization],AtAGlance[[#This Row],[School]],SAS[SchoolYear],AtAGlance[[#This Row],[SchoolYear]])</calculatedColumnFormula>
    </tableColumn>
    <tableColumn id="25" xr3:uid="{461EB5F1-CD06-41C9-A0A6-85EDC3D91565}" uniqueName="25" name="1SW.13 Data-based Decision Making" queryTableFieldId="25">
      <calculatedColumnFormula>COUNTIFS(SAS[1SW.13 Data-based Decision Making],"2",SAS[Organization],AtAGlance[[#This Row],[School]],SAS[SchoolYear],AtAGlance[[#This Row],[SchoolYear]])</calculatedColumnFormula>
    </tableColumn>
    <tableColumn id="26" xr3:uid="{BB0834FD-81D1-4228-8DCA-D80359C39F38}" uniqueName="26" name="1SW.14 Fidelity Data" queryTableFieldId="26">
      <calculatedColumnFormula>COUNTIFS(SAS[1SW.14 Fidelity Data],"2",SAS[Organization],AtAGlance[[#This Row],[School]],SAS[SchoolYear],AtAGlance[[#This Row],[SchoolYear]])</calculatedColumnFormula>
    </tableColumn>
    <tableColumn id="27" xr3:uid="{6F9B5CD8-74F9-4D1D-9C51-883794C15424}" uniqueName="27" name="1SW.15 Annual Evaluation" queryTableFieldId="27">
      <calculatedColumnFormula>COUNTIFS(SAS[1SW.15 Annual Evaluation],"2",SAS[Organization],AtAGlance[[#This Row],[School]],SAS[SchoolYear],AtAGlance[[#This Row],[SchoolYear]])</calculatedColumnFormula>
    </tableColumn>
    <tableColumn id="28" xr3:uid="{60E8B0FA-7161-445C-985C-AEB24CD6538E}" uniqueName="28" name="1C.1 Behavioral Expectations:" queryTableFieldId="28">
      <calculatedColumnFormula>COUNTIFS(SAS[1C.1 Behavioral Expectations:],"2",SAS[Organization],AtAGlance[[#This Row],[School]],SAS[SchoolYear],AtAGlance[[#This Row],[SchoolYear]])</calculatedColumnFormula>
    </tableColumn>
    <tableColumn id="29" xr3:uid="{FCF27DE1-5035-4D5E-A61B-0A60CE03ABFF}" uniqueName="29" name="1C.2 Procedures &amp; Routines:" queryTableFieldId="29">
      <calculatedColumnFormula>COUNTIFS(SAS[1C.2 Procedures &amp; Routines:],"2",SAS[Organization],AtAGlance[[#This Row],[School]],SAS[SchoolYear],AtAGlance[[#This Row],[SchoolYear]])</calculatedColumnFormula>
    </tableColumn>
    <tableColumn id="30" xr3:uid="{2FF51719-9C24-422D-852F-95F78C204229}" uniqueName="30" name="1C.3 Feedback and Acknowledgement:" queryTableFieldId="30">
      <calculatedColumnFormula>COUNTIFS(SAS[1C.3 Feedback and Acknowledgement:],"2",SAS[Organization],AtAGlance[[#This Row],[School]],SAS[SchoolYear],AtAGlance[[#This Row],[SchoolYear]])</calculatedColumnFormula>
    </tableColumn>
    <tableColumn id="31" xr3:uid="{97EDE908-ED2E-4983-A95A-498C298A435D}" uniqueName="31" name="1C.4 Response to Behavior:" queryTableFieldId="31">
      <calculatedColumnFormula>COUNTIFS(SAS[1C.4 Response to Behavior:],"2",SAS[Organization],AtAGlance[[#This Row],[School]],SAS[SchoolYear],AtAGlance[[#This Row],[SchoolYear]])</calculatedColumnFormula>
    </tableColumn>
    <tableColumn id="32" xr3:uid="{EF93DA59-CD92-4964-A9FD-974F0577BD74}" uniqueName="32" name="1C.5 Active Supervision:" queryTableFieldId="32">
      <calculatedColumnFormula>COUNTIFS(SAS[1C.5 Active Supervision:],"2",SAS[Organization],AtAGlance[[#This Row],[School]],SAS[SchoolYear],AtAGlance[[#This Row],[SchoolYear]])</calculatedColumnFormula>
    </tableColumn>
    <tableColumn id="33" xr3:uid="{4B75EB26-E1C5-4A43-B3BC-57ADEE5DB078}" uniqueName="33" name="1C.6. Actively Engage Students:" queryTableFieldId="33">
      <calculatedColumnFormula>COUNTIFS(SAS[1C.6. Actively Engage Students:],"2",SAS[Organization],AtAGlance[[#This Row],[School]],SAS[SchoolYear],AtAGlance[[#This Row],[SchoolYear]])</calculatedColumnFormula>
    </tableColumn>
    <tableColumn id="34" xr3:uid="{CED74DC0-0F30-4F4F-B460-C0FACC611DCE}" uniqueName="34" name="1C.7 Differentiated Instruction:" queryTableFieldId="34">
      <calculatedColumnFormula>COUNTIFS(SAS[1C.7 Differentiated Instruction:],"2",SAS[Organization],AtAGlance[[#This Row],[School]],SAS[SchoolYear],AtAGlance[[#This Row],[SchoolYear]])</calculatedColumnFormula>
    </tableColumn>
    <tableColumn id="35" xr3:uid="{B69B5CBE-4B27-4795-AB74-4807434A8F42}" uniqueName="35" name="1C.8 Academic Success:" queryTableFieldId="35">
      <calculatedColumnFormula>COUNTIFS(SAS[1C.8 Academic Success:],"2",SAS[Organization],AtAGlance[[#This Row],[School]],SAS[SchoolYear],AtAGlance[[#This Row],[SchoolYear]])</calculatedColumnFormula>
    </tableColumn>
    <tableColumn id="36" xr3:uid="{6ED9FF3A-1BCE-46D8-8281-EBF3EAA78883}" uniqueName="36" name="1C.9 Professional Development and Support:" queryTableFieldId="36">
      <calculatedColumnFormula>COUNTIFS(SAS[1C.9 Professional Development and Support:],"2",SAS[Organization],AtAGlance[[#This Row],[School]],SAS[SchoolYear],AtAGlance[[#This Row],[SchoolYear]])</calculatedColumnFormula>
    </tableColumn>
    <tableColumn id="37" xr3:uid="{6E655F61-C354-43D9-903F-EF6148875BA1}" uniqueName="37" name="2.1 Behavior Support Team:" queryTableFieldId="37">
      <calculatedColumnFormula>COUNTIFS(SAS[2.1 Behavior Support Team:],"2",SAS[Organization],AtAGlance[[#This Row],[School]],SAS[SchoolYear],AtAGlance[[#This Row],[SchoolYear]])</calculatedColumnFormula>
    </tableColumn>
    <tableColumn id="38" xr3:uid="{DCA677F1-8F7C-4437-BB3B-437583D0EF3F}" uniqueName="38" name="2.2 Team Procedures:" queryTableFieldId="38">
      <calculatedColumnFormula>COUNTIFS(SAS[2.2 Team Procedures:],"2",SAS[Organization],AtAGlance[[#This Row],[School]],SAS[SchoolYear],AtAGlance[[#This Row],[SchoolYear]])</calculatedColumnFormula>
    </tableColumn>
    <tableColumn id="39" xr3:uid="{BEFEB69A-C2CB-4AFD-A9CC-7D59269CE653}" uniqueName="39" name="2.3 Student Identification:" queryTableFieldId="39">
      <calculatedColumnFormula>COUNTIFS(SAS[2.3 Student Identification:],"2",SAS[Organization],AtAGlance[[#This Row],[School]],SAS[SchoolYear],AtAGlance[[#This Row],[SchoolYear]])</calculatedColumnFormula>
    </tableColumn>
    <tableColumn id="40" xr3:uid="{A0994BF5-52B2-4E8E-950B-D35F45CA956F}" uniqueName="40" name="2.4 Request for Assistance:" queryTableFieldId="40">
      <calculatedColumnFormula>COUNTIFS(SAS[2.4 Request for Assistance:],"2",SAS[Organization],AtAGlance[[#This Row],[School]],SAS[SchoolYear],AtAGlance[[#This Row],[SchoolYear]])</calculatedColumnFormula>
    </tableColumn>
    <tableColumn id="41" xr3:uid="{690668A1-4559-4E0E-B806-07740FBEEB3E}" uniqueName="41" name="2.5 Options for Tier 2 Interventions:" queryTableFieldId="41">
      <calculatedColumnFormula>COUNTIFS(SAS[2.5 Options for Tier 2 Interventions:],"2",SAS[Organization],AtAGlance[[#This Row],[School]],SAS[SchoolYear],AtAGlance[[#This Row],[SchoolYear]])</calculatedColumnFormula>
    </tableColumn>
    <tableColumn id="42" xr3:uid="{05A583F9-2B5E-470E-96BB-0DDDBB127BCE}" uniqueName="42" name="2.6 Access to Tier I Supports:" queryTableFieldId="42">
      <calculatedColumnFormula>COUNTIFS(SAS[2.6 Access to Tier I Supports:],"2",SAS[Organization],AtAGlance[[#This Row],[School]],SAS[SchoolYear],AtAGlance[[#This Row],[SchoolYear]])</calculatedColumnFormula>
    </tableColumn>
    <tableColumn id="43" xr3:uid="{8FCFD616-DF93-4A8A-8440-6CBB051C1D85}" uniqueName="43" name="2.7 Professional Development:" queryTableFieldId="43">
      <calculatedColumnFormula>COUNTIFS(SAS[2.7 Professional Development:],"2",SAS[Organization],AtAGlance[[#This Row],[School]],SAS[SchoolYear],AtAGlance[[#This Row],[SchoolYear]])</calculatedColumnFormula>
    </tableColumn>
    <tableColumn id="44" xr3:uid="{CF6FA4E8-C147-4342-B438-7328798C6C9D}" uniqueName="44" name="2.8 Level of Use:" queryTableFieldId="44">
      <calculatedColumnFormula>COUNTIFS(SAS[2.8 Level of Use:],"2",SAS[Organization],AtAGlance[[#This Row],[School]],SAS[SchoolYear],AtAGlance[[#This Row],[SchoolYear]])</calculatedColumnFormula>
    </tableColumn>
    <tableColumn id="45" xr3:uid="{6FF6B115-6401-4C34-8E51-F24E2DB7B528}" uniqueName="45" name="2.9 Student Performance Data:" queryTableFieldId="45">
      <calculatedColumnFormula>COUNTIFS(SAS[2.9 Student Performance Data:],"2",SAS[Organization],AtAGlance[[#This Row],[School]],SAS[SchoolYear],AtAGlance[[#This Row],[SchoolYear]])</calculatedColumnFormula>
    </tableColumn>
    <tableColumn id="46" xr3:uid="{42A9E787-E155-4320-8BF2-7ABDA59712D9}" uniqueName="46" name="2.10 Fidelity of Implementation:" queryTableFieldId="46">
      <calculatedColumnFormula>COUNTIFS(SAS[2.10 Fidelity of Implementation:],"2",SAS[Organization],AtAGlance[[#This Row],[School]],SAS[SchoolYear],AtAGlance[[#This Row],[SchoolYear]])</calculatedColumnFormula>
    </tableColumn>
    <tableColumn id="47" xr3:uid="{46D8A2AE-1778-4BF9-B788-A278FDA7EF45}" uniqueName="47" name="2.11 Annual Evaluation:" queryTableFieldId="47">
      <calculatedColumnFormula>COUNTIFS(SAS[2.11 Annual Evaluation:],"2",SAS[Organization],AtAGlance[[#This Row],[School]],SAS[SchoolYear],AtAGlance[[#This Row],[SchoolYear]])</calculatedColumnFormula>
    </tableColumn>
    <tableColumn id="48" xr3:uid="{78429B5A-B89E-4971-8199-6065275AA265}" uniqueName="48" name="3.1 Tier 3 Systems Planning Team:" queryTableFieldId="48">
      <calculatedColumnFormula>COUNTIFS(SAS[3.1 Tier 3 Systems Planning Team:],"2",SAS[Organization],AtAGlance[[#This Row],[School]],SAS[SchoolYear],AtAGlance[[#This Row],[SchoolYear]])</calculatedColumnFormula>
    </tableColumn>
    <tableColumn id="49" xr3:uid="{D01C9B66-1679-49A2-85CD-755B33924657}" uniqueName="49" name="3.2 Team Procedures:" queryTableFieldId="49">
      <calculatedColumnFormula>COUNTIFS(SAS[3.2 Team Procedures:],"2",SAS[Organization],AtAGlance[[#This Row],[School]],SAS[SchoolYear],AtAGlance[[#This Row],[SchoolYear]])</calculatedColumnFormula>
    </tableColumn>
    <tableColumn id="50" xr3:uid="{A5D12D0F-EA48-400B-B417-FDAF53C63921}" uniqueName="50" name="3.3 Student Identification:" queryTableFieldId="50">
      <calculatedColumnFormula>COUNTIFS(SAS[3.3 Student Identification:],"2",SAS[Organization],AtAGlance[[#This Row],[School]],SAS[SchoolYear],AtAGlance[[#This Row],[SchoolYear]])</calculatedColumnFormula>
    </tableColumn>
    <tableColumn id="51" xr3:uid="{A61E7D55-5EE0-4F4D-BD0B-99C724DD68E3}" uniqueName="51" name="3.4 Request for Assistance:" queryTableFieldId="51">
      <calculatedColumnFormula>COUNTIFS(SAS[3.4 Request for Assistance:],"2",SAS[Organization],AtAGlance[[#This Row],[School]],SAS[SchoolYear],AtAGlance[[#This Row],[SchoolYear]])</calculatedColumnFormula>
    </tableColumn>
    <tableColumn id="52" xr3:uid="{A2F091D0-6A84-4064-AF3F-1EDD07E6CECB}" uniqueName="52" name="3.5 Options for Tier 3 Intervention:" queryTableFieldId="52">
      <calculatedColumnFormula>COUNTIFS(SAS[3.5 Options for Tier 3 Intervention:],"2",SAS[Organization],AtAGlance[[#This Row],[School]],SAS[SchoolYear],AtAGlance[[#This Row],[SchoolYear]])</calculatedColumnFormula>
    </tableColumn>
    <tableColumn id="53" xr3:uid="{B67F9B96-AFCF-43D9-A04D-FADAAD2CF3D3}" uniqueName="53" name="3.6 Tier 3 Critical Features:" queryTableFieldId="53">
      <calculatedColumnFormula>COUNTIFS(SAS[3.6 Tier 3 Critical Features:],"2",SAS[Organization],AtAGlance[[#This Row],[School]],SAS[SchoolYear],AtAGlance[[#This Row],[SchoolYear]])</calculatedColumnFormula>
    </tableColumn>
    <tableColumn id="54" xr3:uid="{A5698AD4-DCC6-4A40-83AA-4D8F71022ABB}" uniqueName="54" name="3.7 Access to Tier 1 and Tier 2 Supports:" queryTableFieldId="54">
      <calculatedColumnFormula>COUNTIFS(SAS[3.7 Access to Tier 1 and Tier 2 Supports:],"2",SAS[Organization],AtAGlance[[#This Row],[School]],SAS[SchoolYear],AtAGlance[[#This Row],[SchoolYear]])</calculatedColumnFormula>
    </tableColumn>
    <tableColumn id="55" xr3:uid="{16DD2BB5-77A1-4260-9B0B-6465BF5ADA06}" uniqueName="55" name="3.8 Stakeholder Engagement:" queryTableFieldId="55">
      <calculatedColumnFormula>COUNTIFS(SAS[3.8 Stakeholder Engagement:],"2",SAS[Organization],AtAGlance[[#This Row],[School]],SAS[SchoolYear],AtAGlance[[#This Row],[SchoolYear]])</calculatedColumnFormula>
    </tableColumn>
    <tableColumn id="56" xr3:uid="{DDAC8DB5-3004-49E0-A614-D48BF334A746}" uniqueName="56" name="3.9 Professional Development:" queryTableFieldId="56">
      <calculatedColumnFormula>COUNTIFS(SAS[3.9 Professional Development:],"2",SAS[Organization],AtAGlance[[#This Row],[School]],SAS[SchoolYear],AtAGlance[[#This Row],[SchoolYear]])</calculatedColumnFormula>
    </tableColumn>
    <tableColumn id="57" xr3:uid="{6EDD2DC0-009B-4F83-8EFB-E6A1BEBC42ED}" uniqueName="57" name="3.10 Generalization and Maintenance:" queryTableFieldId="57">
      <calculatedColumnFormula>COUNTIFS(SAS[3.10 Generalization and Maintenance:],"2",SAS[Organization],AtAGlance[[#This Row],[School]],SAS[SchoolYear],AtAGlance[[#This Row],[SchoolYear]])</calculatedColumnFormula>
    </tableColumn>
    <tableColumn id="58" xr3:uid="{C72EE89A-FF6F-4EAC-8E10-F922F18F963A}" uniqueName="58" name="3.11 Student Progress Monitoring:" queryTableFieldId="58">
      <calculatedColumnFormula>COUNTIFS(SAS[3.11 Student Progress Monitoring:],"2",SAS[Organization],AtAGlance[[#This Row],[School]],SAS[SchoolYear],AtAGlance[[#This Row],[SchoolYear]])</calculatedColumnFormula>
    </tableColumn>
    <tableColumn id="59" xr3:uid="{52AB42FE-E672-4324-B5F1-96001473B615}" uniqueName="59" name="3.12 Level of Use:" queryTableFieldId="59">
      <calculatedColumnFormula>COUNTIFS(SAS[3.12 Level of Use:],"2",SAS[Organization],AtAGlance[[#This Row],[School]],SAS[SchoolYear],AtAGlance[[#This Row],[SchoolYear]])</calculatedColumnFormula>
    </tableColumn>
    <tableColumn id="60" xr3:uid="{4A73ECAC-DB24-48FF-87C4-2D46DC9B9E8C}" uniqueName="60" name="3.13 Fidelity:" queryTableFieldId="60">
      <calculatedColumnFormula>COUNTIFS(SAS[3.13 Fidelity:],"2",SAS[Organization],AtAGlance[[#This Row],[School]],SAS[SchoolYear],AtAGlance[[#This Row],[SchoolYear]])</calculatedColumnFormula>
    </tableColumn>
    <tableColumn id="61" xr3:uid="{D6AD0422-EE67-43DE-89D9-E0D62891A323}" uniqueName="61" name="3.14 Annual Evaluation:" queryTableFieldId="61">
      <calculatedColumnFormula>COUNTIFS(SAS[3.14 Annual Evaluation:],"2",SAS[Organization],AtAGlance[[#This Row],[School]],SAS[SchoolYear],AtAGlance[[#This Row],[SchoolYear]])</calculatedColumnFormula>
    </tableColumn>
    <tableColumn id="62" xr3:uid="{54CCA887-EFD3-4B5E-AF4C-E11B9B67FAF7}" uniqueName="62" name="1SW.1 Team Compositioncountnotblanks" queryTableFieldId="62">
      <calculatedColumnFormula>COUNTIFS(SAS[1SW.1 Team Composition],"&lt;&gt;",SAS[Organization],AtAGlance[[#This Row],[School]],SAS[SchoolYear],AtAGlance[[#This Row],[SchoolYear]])</calculatedColumnFormula>
    </tableColumn>
    <tableColumn id="63" xr3:uid="{C924D802-A0E9-4A96-9C8B-3059E4AA976E}" uniqueName="63" name="1SW.2 Behavior Expectationscountnotblanks" queryTableFieldId="63">
      <calculatedColumnFormula>COUNTIFS(SAS[1SW.2 Behavior Expectations],"&lt;&gt;",SAS[Organization],AtAGlance[[#This Row],[School]],SAS[SchoolYear],AtAGlance[[#This Row],[SchoolYear]])</calculatedColumnFormula>
    </tableColumn>
    <tableColumn id="64" xr3:uid="{884D8022-3301-484C-AA36-4EF45F7AAAB8}" uniqueName="64" name="1SW.3 Teaching Expectationscountnotblanks" queryTableFieldId="64">
      <calculatedColumnFormula>COUNTIFS(SAS[1SW.3 Teaching Expectations],"&lt;&gt;",SAS[Organization],AtAGlance[[#This Row],[School]],SAS[SchoolYear],AtAGlance[[#This Row],[SchoolYear]])</calculatedColumnFormula>
    </tableColumn>
    <tableColumn id="65" xr3:uid="{1751819E-9036-4C0E-A28B-8743B6E4449D}" uniqueName="65" name="1SW.4 Feedback and Acknowledgmentcountnotblanks" queryTableFieldId="65">
      <calculatedColumnFormula>COUNTIFS(SAS[1SW.4 Feedback and Acknowledgment],"&lt;&gt;",SAS[Organization],AtAGlance[[#This Row],[School]],SAS[SchoolYear],AtAGlance[[#This Row],[SchoolYear]])</calculatedColumnFormula>
    </tableColumn>
    <tableColumn id="66" xr3:uid="{C57CFF0F-B155-463B-9E02-335922736F2F}" uniqueName="66" name="1SW.5 Behavior Definitionscountnotblanks" queryTableFieldId="66">
      <calculatedColumnFormula>COUNTIFS(SAS[1SW.5 Behavior Definitions],"&lt;&gt;",SAS[Organization],AtAGlance[[#This Row],[School]],SAS[SchoolYear],AtAGlance[[#This Row],[SchoolYear]])</calculatedColumnFormula>
    </tableColumn>
    <tableColumn id="67" xr3:uid="{2467C0FB-285D-44E4-9ACB-29A8C9593D08}" uniqueName="67" name="1SW.6 Response to Behaviorcountnotblanks" queryTableFieldId="67">
      <calculatedColumnFormula>COUNTIFS(SAS[1SW.6 Response to Behavior],"&lt;&gt;",SAS[Organization],AtAGlance[[#This Row],[School]],SAS[SchoolYear],AtAGlance[[#This Row],[SchoolYear]])</calculatedColumnFormula>
    </tableColumn>
    <tableColumn id="68" xr3:uid="{2C0B90F5-002A-4871-A563-95050CE6F925}" uniqueName="68" name="1SW.7 Professional Development Systemcountnotblanks" queryTableFieldId="68">
      <calculatedColumnFormula>COUNTIFS(SAS[1SW.7 Professional Development System],"&lt;&gt;",SAS[Organization],AtAGlance[[#This Row],[School]],SAS[SchoolYear],AtAGlance[[#This Row],[SchoolYear]])</calculatedColumnFormula>
    </tableColumn>
    <tableColumn id="69" xr3:uid="{A40F743A-044C-4032-A878-54FDB4CCA279}" uniqueName="69" name="1SW.8 Professional Development Contentcountnotblanks" queryTableFieldId="69">
      <calculatedColumnFormula>COUNTIFS(SAS[1SW.8 Professional Development Content],"&lt;&gt;",SAS[Organization],AtAGlance[[#This Row],[School]],SAS[SchoolYear],AtAGlance[[#This Row],[SchoolYear]])</calculatedColumnFormula>
    </tableColumn>
    <tableColumn id="70" xr3:uid="{CA7C1321-90C5-40F4-876C-DD2B5925E262}" uniqueName="70" name="1SW.9 Staff Involvementcountnotblanks" queryTableFieldId="70">
      <calculatedColumnFormula>COUNTIFS(SAS[1SW.9 Staff Involvement],"&lt;&gt;",SAS[Organization],AtAGlance[[#This Row],[School]],SAS[SchoolYear],AtAGlance[[#This Row],[SchoolYear]])</calculatedColumnFormula>
    </tableColumn>
    <tableColumn id="71" xr3:uid="{00B29E5C-D0E1-4755-AD29-48D85EA6A157}" uniqueName="71" name="1SW.10 Student / Family / Community Communicationcountnotblanks" queryTableFieldId="71">
      <calculatedColumnFormula>COUNTIFS(SAS[1SW.10 Student / Family / Community Communication],"&lt;&gt;",SAS[Organization],AtAGlance[[#This Row],[School]],SAS[SchoolYear],AtAGlance[[#This Row],[SchoolYear]])</calculatedColumnFormula>
    </tableColumn>
    <tableColumn id="72" xr3:uid="{A8798B07-2AC2-41AC-9B2D-B45CFB79F099}" uniqueName="72" name="1SW.11 Student / Family / Community Engagementcountnotblanks" queryTableFieldId="72">
      <calculatedColumnFormula>COUNTIFS(SAS[1SW.11 Student / Family / Community Engagement],"&lt;&gt;",SAS[Organization],AtAGlance[[#This Row],[School]],SAS[SchoolYear],AtAGlance[[#This Row],[SchoolYear]])</calculatedColumnFormula>
    </tableColumn>
    <tableColumn id="73" xr3:uid="{C76E7C0A-C462-447A-84FE-9757DADC2D01}" uniqueName="73" name="1SW.12 Behavior Data Systemcountnotblanks" queryTableFieldId="73">
      <calculatedColumnFormula>COUNTIFS(SAS[1SW.12 Behavior Data System],"&lt;&gt;",SAS[Organization],AtAGlance[[#This Row],[School]],SAS[SchoolYear],AtAGlance[[#This Row],[SchoolYear]])</calculatedColumnFormula>
    </tableColumn>
    <tableColumn id="74" xr3:uid="{C8E614B3-892E-4D1E-8484-369C44DAE4EA}" uniqueName="74" name="1SW.13 Data-based Decision Makingcountnotblanks" queryTableFieldId="74">
      <calculatedColumnFormula>COUNTIFS(SAS[1SW.13 Data-based Decision Making],"&lt;&gt;",SAS[Organization],AtAGlance[[#This Row],[School]],SAS[SchoolYear],AtAGlance[[#This Row],[SchoolYear]])</calculatedColumnFormula>
    </tableColumn>
    <tableColumn id="75" xr3:uid="{EE72D329-48EC-4BFB-8D10-66AE308840BC}" uniqueName="75" name="1SW.14 Fidelity Datacountnotblanks" queryTableFieldId="75">
      <calculatedColumnFormula>COUNTIFS(SAS[1SW.14 Fidelity Data],"&lt;&gt;",SAS[Organization],AtAGlance[[#This Row],[School]],SAS[SchoolYear],AtAGlance[[#This Row],[SchoolYear]])</calculatedColumnFormula>
    </tableColumn>
    <tableColumn id="76" xr3:uid="{BDFFB048-ED7E-47B5-8080-8FB96F9D7A82}" uniqueName="76" name="1SW.15 Annual Evaluationcountnotcountnotblanks" queryTableFieldId="76">
      <calculatedColumnFormula>COUNTIFS(SAS[1SW.15 Annual Evaluation],"&lt;&gt;",SAS[Organization],AtAGlance[[#This Row],[School]],SAS[SchoolYear],AtAGlance[[#This Row],[SchoolYear]])</calculatedColumnFormula>
    </tableColumn>
    <tableColumn id="77" xr3:uid="{D22427DD-6807-4A49-8BBB-69A04C44E99D}" uniqueName="77" name="1C.1 Behavioral Expectations:countnotblanks" queryTableFieldId="77">
      <calculatedColumnFormula>COUNTIFS(SAS[1C.1 Behavioral Expectations:],"&lt;&gt;",SAS[Organization],AtAGlance[[#This Row],[School]],SAS[SchoolYear],AtAGlance[[#This Row],[SchoolYear]])</calculatedColumnFormula>
    </tableColumn>
    <tableColumn id="78" xr3:uid="{0522960A-C8BB-4A8F-976F-FF7466BECE72}" uniqueName="78" name="1C.2 Procedures &amp; Routines:countnotblanks" queryTableFieldId="78">
      <calculatedColumnFormula>COUNTIFS(SAS[1C.2 Procedures &amp; Routines:],"&lt;&gt;",SAS[Organization],AtAGlance[[#This Row],[School]],SAS[SchoolYear],AtAGlance[[#This Row],[SchoolYear]])</calculatedColumnFormula>
    </tableColumn>
    <tableColumn id="79" xr3:uid="{8E69B19A-2887-44BB-BA4C-B75EB7E9FABA}" uniqueName="79" name="1C.3 Feedback and Acknowledgement:countnotblanks" queryTableFieldId="79">
      <calculatedColumnFormula>COUNTIFS(SAS[1C.3 Feedback and Acknowledgement:],"&lt;&gt;",SAS[Organization],AtAGlance[[#This Row],[School]],SAS[SchoolYear],AtAGlance[[#This Row],[SchoolYear]])</calculatedColumnFormula>
    </tableColumn>
    <tableColumn id="80" xr3:uid="{4F204383-8700-4CC7-BEB8-D466CCD88E4E}" uniqueName="80" name="1C.4 Response to Behavior:countnotblanks" queryTableFieldId="80">
      <calculatedColumnFormula>COUNTIFS(SAS[1C.4 Response to Behavior:],"&lt;&gt;",SAS[Organization],AtAGlance[[#This Row],[School]],SAS[SchoolYear],AtAGlance[[#This Row],[SchoolYear]])</calculatedColumnFormula>
    </tableColumn>
    <tableColumn id="81" xr3:uid="{9C522B0E-0CDF-4120-A3F0-94AB2C02C5ED}" uniqueName="81" name="1C.5 Active Supervision:countnotblanks" queryTableFieldId="81">
      <calculatedColumnFormula>COUNTIFS(SAS[1C.5 Active Supervision:],"&lt;&gt;",SAS[Organization],AtAGlance[[#This Row],[School]],SAS[SchoolYear],AtAGlance[[#This Row],[SchoolYear]])</calculatedColumnFormula>
    </tableColumn>
    <tableColumn id="82" xr3:uid="{DB3FB4C1-7750-400F-A16A-2643573E551C}" uniqueName="82" name="1C.6. Actively Engage Students:countnotblanks" queryTableFieldId="82">
      <calculatedColumnFormula>COUNTIFS(SAS[1C.6. Actively Engage Students:],"&lt;&gt;",SAS[Organization],AtAGlance[[#This Row],[School]],SAS[SchoolYear],AtAGlance[[#This Row],[SchoolYear]])</calculatedColumnFormula>
    </tableColumn>
    <tableColumn id="83" xr3:uid="{0A18A99C-89BD-4D5E-800E-2045F50CAE20}" uniqueName="83" name="1C.7 Differentiated Instruction:countnotblanks" queryTableFieldId="83">
      <calculatedColumnFormula>COUNTIFS(SAS[1C.7 Differentiated Instruction:],"&lt;&gt;",SAS[Organization],AtAGlance[[#This Row],[School]],SAS[SchoolYear],AtAGlance[[#This Row],[SchoolYear]])</calculatedColumnFormula>
    </tableColumn>
    <tableColumn id="84" xr3:uid="{6D788A7C-4F10-480E-BC61-5C86F764F535}" uniqueName="84" name="1C.8 Academic Success:countnotblanks" queryTableFieldId="84">
      <calculatedColumnFormula>COUNTIFS(SAS[1C.8 Academic Success:],"&lt;&gt;",SAS[Organization],AtAGlance[[#This Row],[School]],SAS[SchoolYear],AtAGlance[[#This Row],[SchoolYear]])</calculatedColumnFormula>
    </tableColumn>
    <tableColumn id="85" xr3:uid="{F9DFE028-98A9-4FF7-84B1-E08EA98DD68B}" uniqueName="85" name="1C.9 Professional Development and Support:countnotblanks" queryTableFieldId="85">
      <calculatedColumnFormula>COUNTIFS(SAS[1C.9 Professional Development and Support:],"&lt;&gt;",SAS[Organization],AtAGlance[[#This Row],[School]],SAS[SchoolYear],AtAGlance[[#This Row],[SchoolYear]])</calculatedColumnFormula>
    </tableColumn>
    <tableColumn id="86" xr3:uid="{B05831B5-7357-4102-81D4-7E577A33F96F}" uniqueName="86" name="2.1 Behavior Support Team:countnotblanks" queryTableFieldId="86">
      <calculatedColumnFormula>COUNTIFS(SAS[2.1 Behavior Support Team:],"&lt;&gt;",SAS[Organization],AtAGlance[[#This Row],[School]],SAS[SchoolYear],AtAGlance[[#This Row],[SchoolYear]])</calculatedColumnFormula>
    </tableColumn>
    <tableColumn id="87" xr3:uid="{0899953F-E065-4242-B983-61217C7B6F5A}" uniqueName="87" name="2.2 Team Procedures:countnotblanks" queryTableFieldId="87">
      <calculatedColumnFormula>COUNTIFS(SAS[2.2 Team Procedures:],"&lt;&gt;",SAS[Organization],AtAGlance[[#This Row],[School]],SAS[SchoolYear],AtAGlance[[#This Row],[SchoolYear]])</calculatedColumnFormula>
    </tableColumn>
    <tableColumn id="88" xr3:uid="{47DD6E2F-E10E-499F-B1E1-5531E670F1D5}" uniqueName="88" name="2.3 Student Identification:countnotblanks" queryTableFieldId="88">
      <calculatedColumnFormula>COUNTIFS(SAS[2.3 Student Identification:],"&lt;&gt;",SAS[Organization],AtAGlance[[#This Row],[School]],SAS[SchoolYear],AtAGlance[[#This Row],[SchoolYear]])</calculatedColumnFormula>
    </tableColumn>
    <tableColumn id="89" xr3:uid="{C45AFA0A-7479-4B63-A712-343FF20E2240}" uniqueName="89" name="2.4 Request for Assistance:countnotblanks" queryTableFieldId="89">
      <calculatedColumnFormula>COUNTIFS(SAS[2.4 Request for Assistance:],"&lt;&gt;",SAS[Organization],AtAGlance[[#This Row],[School]],SAS[SchoolYear],AtAGlance[[#This Row],[SchoolYear]])</calculatedColumnFormula>
    </tableColumn>
    <tableColumn id="90" xr3:uid="{83116D08-2DE6-42BE-A202-B9B739F87663}" uniqueName="90" name="2.5 Options for Tier 2 Interventions:countnotblanks" queryTableFieldId="90">
      <calculatedColumnFormula>COUNTIFS(SAS[2.5 Options for Tier 2 Interventions:],"&lt;&gt;",SAS[Organization],AtAGlance[[#This Row],[School]],SAS[SchoolYear],AtAGlance[[#This Row],[SchoolYear]])</calculatedColumnFormula>
    </tableColumn>
    <tableColumn id="91" xr3:uid="{131E9642-B97A-4B4B-B38A-D9090A9D5746}" uniqueName="91" name="2.6 Access to Tier I Supports:countnotblanks" queryTableFieldId="91">
      <calculatedColumnFormula>COUNTIFS(SAS[2.6 Access to Tier I Supports:],"&lt;&gt;",SAS[Organization],AtAGlance[[#This Row],[School]],SAS[SchoolYear],AtAGlance[[#This Row],[SchoolYear]])</calculatedColumnFormula>
    </tableColumn>
    <tableColumn id="92" xr3:uid="{57BABBBE-B0B1-4892-BA43-468F0197D519}" uniqueName="92" name="2.7 Professional Development:countnotblanks" queryTableFieldId="92">
      <calculatedColumnFormula>COUNTIFS(SAS[2.7 Professional Development:],"&lt;&gt;",SAS[Organization],AtAGlance[[#This Row],[School]],SAS[SchoolYear],AtAGlance[[#This Row],[SchoolYear]])</calculatedColumnFormula>
    </tableColumn>
    <tableColumn id="93" xr3:uid="{EF8667F2-C580-4EFF-9574-5C78BFE46E07}" uniqueName="93" name="2.8 Level of Use:countnotblanks" queryTableFieldId="93">
      <calculatedColumnFormula>COUNTIFS(SAS[2.8 Level of Use:],"&lt;&gt;",SAS[Organization],AtAGlance[[#This Row],[School]],SAS[SchoolYear],AtAGlance[[#This Row],[SchoolYear]])</calculatedColumnFormula>
    </tableColumn>
    <tableColumn id="94" xr3:uid="{18210B0B-9A43-4552-8008-976A9B7C338F}" uniqueName="94" name="2.9 Student Performance Data:countnotblanks" queryTableFieldId="94">
      <calculatedColumnFormula>COUNTIFS(SAS[2.9 Student Performance Data:],"&lt;&gt;",SAS[Organization],AtAGlance[[#This Row],[School]],SAS[SchoolYear],AtAGlance[[#This Row],[SchoolYear]])</calculatedColumnFormula>
    </tableColumn>
    <tableColumn id="95" xr3:uid="{8B21C96E-9C23-4EB8-8E25-E1F1BD022A48}" uniqueName="95" name="2.10 Fidelity of Implementation:countnotblanks" queryTableFieldId="95">
      <calculatedColumnFormula>COUNTIFS(SAS[2.10 Fidelity of Implementation:],"&lt;&gt;",SAS[Organization],AtAGlance[[#This Row],[School]],SAS[SchoolYear],AtAGlance[[#This Row],[SchoolYear]])</calculatedColumnFormula>
    </tableColumn>
    <tableColumn id="96" xr3:uid="{4ECFC1A0-E5C2-4D8E-91CE-3BE9039E946D}" uniqueName="96" name="2.11 Annual Evaluation:countnotblanks" queryTableFieldId="96">
      <calculatedColumnFormula>COUNTIFS(SAS[2.11 Annual Evaluation:],"&lt;&gt;",SAS[Organization],AtAGlance[[#This Row],[School]],SAS[SchoolYear],AtAGlance[[#This Row],[SchoolYear]])</calculatedColumnFormula>
    </tableColumn>
    <tableColumn id="97" xr3:uid="{E63C2BCB-CE89-4919-89D9-86D0892B3D27}" uniqueName="97" name="3.1 Tier 3 Systems Planning Team:countnotblanks" queryTableFieldId="97">
      <calculatedColumnFormula>COUNTIFS(SAS[3.1 Tier 3 Systems Planning Team:],"&lt;&gt;",SAS[Organization],AtAGlance[[#This Row],[School]],SAS[SchoolYear],AtAGlance[[#This Row],[SchoolYear]])</calculatedColumnFormula>
    </tableColumn>
    <tableColumn id="98" xr3:uid="{260F433A-08FD-45D0-BC12-E364B4131A80}" uniqueName="98" name="3.2 Team Procedures:countnotblanks" queryTableFieldId="98">
      <calculatedColumnFormula>COUNTIFS(SAS[3.2 Team Procedures:],"&lt;&gt;",SAS[Organization],AtAGlance[[#This Row],[School]],SAS[SchoolYear],AtAGlance[[#This Row],[SchoolYear]])</calculatedColumnFormula>
    </tableColumn>
    <tableColumn id="99" xr3:uid="{BC6F58CD-7C14-4209-97B2-5E52276040AB}" uniqueName="99" name="3.3 Student Identification:countnotblanks" queryTableFieldId="99">
      <calculatedColumnFormula>COUNTIFS(SAS[3.3 Student Identification:],"&lt;&gt;",SAS[Organization],AtAGlance[[#This Row],[School]],SAS[SchoolYear],AtAGlance[[#This Row],[SchoolYear]])</calculatedColumnFormula>
    </tableColumn>
    <tableColumn id="100" xr3:uid="{3AC7A42D-8976-4CA2-8F46-AF3748CBAD2A}" uniqueName="100" name="3.4 Request for Assistance:countnotblanks" queryTableFieldId="100">
      <calculatedColumnFormula>COUNTIFS(SAS[3.4 Request for Assistance:],"&lt;&gt;",SAS[Organization],AtAGlance[[#This Row],[School]],SAS[SchoolYear],AtAGlance[[#This Row],[SchoolYear]])</calculatedColumnFormula>
    </tableColumn>
    <tableColumn id="101" xr3:uid="{E4329F1C-9BD3-4F0C-96A6-1767BA86C5FA}" uniqueName="101" name="3.5 Options for Tier 3 Intervention:countnotblanks" queryTableFieldId="101">
      <calculatedColumnFormula>COUNTIFS(SAS[3.5 Options for Tier 3 Intervention:],"&lt;&gt;",SAS[Organization],AtAGlance[[#This Row],[School]],SAS[SchoolYear],AtAGlance[[#This Row],[SchoolYear]])</calculatedColumnFormula>
    </tableColumn>
    <tableColumn id="102" xr3:uid="{91353BA9-709F-4A95-8BD0-EEB7BD0D388C}" uniqueName="102" name="3.6 Tier 3 Critical Features:countnotblanks" queryTableFieldId="102">
      <calculatedColumnFormula>COUNTIFS(SAS[3.6 Tier 3 Critical Features:],"&lt;&gt;",SAS[Organization],AtAGlance[[#This Row],[School]],SAS[SchoolYear],AtAGlance[[#This Row],[SchoolYear]])</calculatedColumnFormula>
    </tableColumn>
    <tableColumn id="103" xr3:uid="{06556370-3EFB-4ACA-8E2D-30C566A0B27F}" uniqueName="103" name="3.7 Access to Tier 1 and Tier 2 Supports:countnotblanks" queryTableFieldId="103">
      <calculatedColumnFormula>COUNTIFS(SAS[3.7 Access to Tier 1 and Tier 2 Supports:],"&lt;&gt;",SAS[Organization],AtAGlance[[#This Row],[School]],SAS[SchoolYear],AtAGlance[[#This Row],[SchoolYear]])</calculatedColumnFormula>
    </tableColumn>
    <tableColumn id="104" xr3:uid="{8C302588-EBF8-42FF-BFF6-7F70BBC909B4}" uniqueName="104" name="3.8 Stakeholder Engagement:countnotblanks" queryTableFieldId="104">
      <calculatedColumnFormula>COUNTIFS(SAS[3.8 Stakeholder Engagement:],"&lt;&gt;",SAS[Organization],AtAGlance[[#This Row],[School]],SAS[SchoolYear],AtAGlance[[#This Row],[SchoolYear]])</calculatedColumnFormula>
    </tableColumn>
    <tableColumn id="105" xr3:uid="{5195120D-D88C-4697-99B5-A1E7561B7158}" uniqueName="105" name="3.9 Professional Development:countnotblanks" queryTableFieldId="105">
      <calculatedColumnFormula>COUNTIFS(SAS[3.9 Professional Development:],"&lt;&gt;",SAS[Organization],AtAGlance[[#This Row],[School]],SAS[SchoolYear],AtAGlance[[#This Row],[SchoolYear]])</calculatedColumnFormula>
    </tableColumn>
    <tableColumn id="106" xr3:uid="{F2D6A702-44DD-48EC-852B-05351683263D}" uniqueName="106" name="3.10 Generalization and Maintenance:countnotblanks" queryTableFieldId="106">
      <calculatedColumnFormula>COUNTIFS(SAS[3.10 Generalization and Maintenance:],"&lt;&gt;",SAS[Organization],AtAGlance[[#This Row],[School]],SAS[SchoolYear],AtAGlance[[#This Row],[SchoolYear]])</calculatedColumnFormula>
    </tableColumn>
    <tableColumn id="107" xr3:uid="{4BE9451A-4AE8-4EA4-95B7-8888FCA67359}" uniqueName="107" name="3.11 Student Progress Monitoring:countnotblanks" queryTableFieldId="107">
      <calculatedColumnFormula>COUNTIFS(SAS[3.11 Student Progress Monitoring:],"&lt;&gt;",SAS[Organization],AtAGlance[[#This Row],[School]],SAS[SchoolYear],AtAGlance[[#This Row],[SchoolYear]])</calculatedColumnFormula>
    </tableColumn>
    <tableColumn id="108" xr3:uid="{D9780F16-724C-402E-AFFC-547BD99C2A66}" uniqueName="108" name="3.12 Level of Use:countnotblanks" queryTableFieldId="108">
      <calculatedColumnFormula>COUNTIFS(SAS[3.12 Level of Use:],"&lt;&gt;",SAS[Organization],AtAGlance[[#This Row],[School]],SAS[SchoolYear],AtAGlance[[#This Row],[SchoolYear]])</calculatedColumnFormula>
    </tableColumn>
    <tableColumn id="109" xr3:uid="{D20E588B-7078-41D6-A1BE-6D13E7390EC0}" uniqueName="109" name="3.13 Fidelity:countnotblanks" queryTableFieldId="109">
      <calculatedColumnFormula>COUNTIFS(SAS[3.13 Fidelity:],"&lt;&gt;",SAS[Organization],AtAGlance[[#This Row],[School]],SAS[SchoolYear],AtAGlance[[#This Row],[SchoolYear]])</calculatedColumnFormula>
    </tableColumn>
    <tableColumn id="110" xr3:uid="{D194B37A-80A3-4D86-8FB5-82E6DC7CF583}" uniqueName="110" name="3.14 Annual Evaluation:countnotblanks" queryTableFieldId="110">
      <calculatedColumnFormula>COUNTIFS(SAS[3.14 Annual Evaluation:],"&lt;&gt;",SAS[Organization],AtAGlance[[#This Row],[School]],SAS[SchoolYear],AtAGlance[[#This Row],[SchoolYear]])</calculatedColumnFormula>
    </tableColumn>
    <tableColumn id="216" xr3:uid="{5041BDBF-EFD6-4E62-A40E-24C6D72FDD10}" uniqueName="216" name="Tier1TeamTotalRatio" queryTableFieldId="216" dataDxfId="146" dataCellStyle="Percent">
      <calculatedColumnFormula>IFERROR(AVERAGEIFS(TFI_T1[Tier1TeamTotalRatio],TFI_T1[School],AtAGlance[[#This Row],[School]],TFI_T1[SchoolYear],AtAGlance[[#This Row],[SchoolYear]]),"")</calculatedColumnFormula>
    </tableColumn>
    <tableColumn id="215" xr3:uid="{037A086D-05B7-49CC-AA28-CEB634D76497}" uniqueName="215" name="Tier1ImplementTotalRatio" queryTableFieldId="215" dataDxfId="145" dataCellStyle="Percent">
      <calculatedColumnFormula>IFERROR(AVERAGEIFS(TFI_T1[Tier1ImplementTotalRatio],TFI_T1[School],AtAGlance[[#This Row],[School]],TFI_T1[SchoolYear],AtAGlance[[#This Row],[SchoolYear]]),"")</calculatedColumnFormula>
    </tableColumn>
    <tableColumn id="214" xr3:uid="{C5834067-1E0D-4F86-9F75-1CD1E81D8556}" uniqueName="214" name="Tier1EvaluationTotalRatio" queryTableFieldId="214" dataDxfId="144" dataCellStyle="Percent">
      <calculatedColumnFormula>IFERROR(AVERAGEIFS(TFI_T1[Tier1EvaluationTotalRatio],TFI_T1[School],AtAGlance[[#This Row],[School]],TFI_T1[SchoolYear],AtAGlance[[#This Row],[SchoolYear]]),"")</calculatedColumnFormula>
    </tableColumn>
    <tableColumn id="213" xr3:uid="{D6D7C21F-44B1-4593-8CCB-7F6FFB289C7D}" uniqueName="213" name="Tier2TeamTotalRatio" queryTableFieldId="213" dataDxfId="143" dataCellStyle="Percent">
      <calculatedColumnFormula>IFERROR(AVERAGEIFS(TFI_T2[Tier2TeamTotalRatio],TFI_T2[School],AtAGlance[[#This Row],[School]],TFI_T2[SchoolYear],AtAGlance[[#This Row],[SchoolYear]]),"")</calculatedColumnFormula>
    </tableColumn>
    <tableColumn id="212" xr3:uid="{436E45B9-BAE2-4BE4-ABC4-3AA03D746A12}" uniqueName="212" name="Tier2InterventionTotalRatio" queryTableFieldId="212" dataDxfId="142" dataCellStyle="Percent">
      <calculatedColumnFormula>IFERROR(AVERAGEIFS(TFI_T2[Tier2InterventionTotalRatio],TFI_T2[School],AtAGlance[[#This Row],[School]],TFI_T2[SchoolYear],AtAGlance[[#This Row],[SchoolYear]]),"")</calculatedColumnFormula>
    </tableColumn>
    <tableColumn id="211" xr3:uid="{71DDB37C-2F90-48EF-BF3D-C3E66883EC83}" uniqueName="211" name="Tier2EvaluationTotalRatio" queryTableFieldId="211" dataDxfId="141" dataCellStyle="Percent">
      <calculatedColumnFormula>IFERROR(AVERAGEIFS(TFI_T2[Tier2EvaluationTotalRatio],TFI_T2[School],AtAGlance[[#This Row],[School]],TFI_T2[SchoolYear],AtAGlance[[#This Row],[SchoolYear]]),"")</calculatedColumnFormula>
    </tableColumn>
    <tableColumn id="210" xr3:uid="{BED035FD-98E3-4F4C-90DC-9E64A0B7D53D}" uniqueName="210" name="Tier3TeamTotalRatio" queryTableFieldId="210" dataDxfId="140" dataCellStyle="Percent">
      <calculatedColumnFormula>IFERROR(AVERAGEIFS(TFI_T3[Tier3TeamTotalRatio],TFI_T3[School],AtAGlance[[#This Row],[School]],TFI_T3[SchoolYear],AtAGlance[[#This Row],[SchoolYear]]),"")</calculatedColumnFormula>
    </tableColumn>
    <tableColumn id="209" xr3:uid="{EBA71D21-A1D6-48B9-99FF-FD6A2A348049}" uniqueName="209" name="Tier3ResourcesTotalRatio" queryTableFieldId="209" dataDxfId="139" dataCellStyle="Percent">
      <calculatedColumnFormula>IFERROR(AVERAGEIFS(TFI_T3[Tier3ResourcesTotalRatio],TFI_T3[School],AtAGlance[[#This Row],[School]],TFI_T3[SchoolYear],AtAGlance[[#This Row],[SchoolYear]]),"")</calculatedColumnFormula>
    </tableColumn>
    <tableColumn id="208" xr3:uid="{B0299F9F-6434-4083-8A55-DC8E06B87ADA}" uniqueName="208" name="Tier3SupportTotalRatio" queryTableFieldId="208" dataDxfId="138" dataCellStyle="Percent">
      <calculatedColumnFormula>IFERROR(AVERAGEIFS(TFI_T3[Tier3SupportTotalRatio],TFI_T3[School],AtAGlance[[#This Row],[School]],TFI_T3[SchoolYear],AtAGlance[[#This Row],[SchoolYear]]),"")</calculatedColumnFormula>
    </tableColumn>
    <tableColumn id="207" xr3:uid="{CA6A14EC-D901-43D5-9754-C0DF3C70D86F}" uniqueName="207" name="Tier3EvaluationTotalRatio" queryTableFieldId="207" dataDxfId="137" dataCellStyle="Percent">
      <calculatedColumnFormula>IFERROR(AVERAGEIFS(TFI_T3[Tier3EvaluationTotalRatio],TFI_T3[School],AtAGlance[[#This Row],[School]],TFI_T3[SchoolYear],AtAGlance[[#This Row],[SchoolYear]]),"")</calculatedColumnFormula>
    </tableColumn>
    <tableColumn id="206" xr3:uid="{04217F3E-BB78-4E72-B29D-F9CA4542562E}" uniqueName="206" name="Tier1TeamComposition" queryTableFieldId="206">
      <calculatedColumnFormula>IFERROR(AVERAGEIFS(TFI_T1[Tier1TeamComposition],TFI_T1[School],AtAGlance[[#This Row],[School]],TFI_T1[SchoolYear],AtAGlance[[#This Row],[SchoolYear]]),"")</calculatedColumnFormula>
    </tableColumn>
    <tableColumn id="205" xr3:uid="{27B11616-9BCB-4054-9990-1C8F5487EBD8}" uniqueName="205" name="Tier1TeamOpProcedures" queryTableFieldId="205">
      <calculatedColumnFormula>IFERROR(AVERAGEIFS(TFI_T1[Tier1TeamOpProcedures],TFI_T1[School],AtAGlance[[#This Row],[School]],TFI_T1[SchoolYear],AtAGlance[[#This Row],[SchoolYear]]),"")</calculatedColumnFormula>
    </tableColumn>
    <tableColumn id="204" xr3:uid="{A9250B00-9020-4BF2-9176-521895F4FF87}" uniqueName="204" name="Tier1ImplementBehaveExpect" queryTableFieldId="204">
      <calculatedColumnFormula>IFERROR(AVERAGEIFS(TFI_T1[Tier1ImplementBehaveExpect],TFI_T1[School],AtAGlance[[#This Row],[School]],TFI_T1[SchoolYear],AtAGlance[[#This Row],[SchoolYear]]),"")</calculatedColumnFormula>
    </tableColumn>
    <tableColumn id="203" xr3:uid="{765983AA-C236-4943-A6AF-B15A845DAEA4}" uniqueName="203" name="Tier1ImplementTeachExpect" queryTableFieldId="203">
      <calculatedColumnFormula>IFERROR(AVERAGEIFS(TFI_T1[Tier1ImplementTeachExpect],TFI_T1[School],AtAGlance[[#This Row],[School]],TFI_T1[SchoolYear],AtAGlance[[#This Row],[SchoolYear]]),"")</calculatedColumnFormula>
    </tableColumn>
    <tableColumn id="202" xr3:uid="{5CF10D4B-0670-4587-BEC1-B4BDF59A34CB}" uniqueName="202" name="Tier1ImplementProbBehaveDef" queryTableFieldId="202">
      <calculatedColumnFormula>IFERROR(AVERAGEIFS(TFI_T1[Tier1ImplementProbBehaveDef],TFI_T1[School],AtAGlance[[#This Row],[School]],TFI_T1[SchoolYear],AtAGlance[[#This Row],[SchoolYear]]),"")</calculatedColumnFormula>
    </tableColumn>
    <tableColumn id="201" xr3:uid="{C09494B1-A9FD-422B-87BE-F683E55577AB}" uniqueName="201" name="Tier1ImplementDisciplinePolicies" queryTableFieldId="201">
      <calculatedColumnFormula>IFERROR(AVERAGEIFS(TFI_T1[Tier1ImplementDisciplinePolicies],TFI_T1[School],AtAGlance[[#This Row],[School]],TFI_T1[SchoolYear],AtAGlance[[#This Row],[SchoolYear]]),"")</calculatedColumnFormula>
    </tableColumn>
    <tableColumn id="200" xr3:uid="{D9D2EC00-8382-47B5-88EE-D9DEB15345CE}" uniqueName="200" name="Tier1ImplementProfessionalDev" queryTableFieldId="200">
      <calculatedColumnFormula>IFERROR(AVERAGEIFS(TFI_T1[Tier1ImplementProfessionalDev],TFI_T1[School],AtAGlance[[#This Row],[School]],TFI_T1[SchoolYear],AtAGlance[[#This Row],[SchoolYear]]),"")</calculatedColumnFormula>
    </tableColumn>
    <tableColumn id="199" xr3:uid="{8A2FF434-598E-44AD-AD3D-D7BA52A28517}" uniqueName="199" name="Tier1ImplementClassProcedures" queryTableFieldId="199">
      <calculatedColumnFormula>IFERROR(AVERAGEIFS(TFI_T1[Tier1ImplementClassProcedures],TFI_T1[School],AtAGlance[[#This Row],[School]],TFI_T1[SchoolYear],AtAGlance[[#This Row],[SchoolYear]]),"")</calculatedColumnFormula>
    </tableColumn>
    <tableColumn id="198" xr3:uid="{9BC91C07-9D7C-42CC-865B-F5209573D09C}" uniqueName="198" name="Tier1ImplementFeedback" queryTableFieldId="198">
      <calculatedColumnFormula>IFERROR(AVERAGEIFS(TFI_T1[Tier1ImplementFeedback],TFI_T1[School],AtAGlance[[#This Row],[School]],TFI_T1[SchoolYear],AtAGlance[[#This Row],[SchoolYear]]),"")</calculatedColumnFormula>
    </tableColumn>
    <tableColumn id="197" xr3:uid="{62654012-0E11-4965-B205-A3EA72A2E081}" uniqueName="197" name="Tier1ImplementFacultyInvolve" queryTableFieldId="197">
      <calculatedColumnFormula>IFERROR(AVERAGEIFS(TFI_T1[Tier1ImplementFacultyInvolve],TFI_T1[School],AtAGlance[[#This Row],[School]],TFI_T1[SchoolYear],AtAGlance[[#This Row],[SchoolYear]]),"")</calculatedColumnFormula>
    </tableColumn>
    <tableColumn id="196" xr3:uid="{B05AB1CC-E294-4AF9-9E4F-1093BC5E01EB}" uniqueName="196" name="Tier1ImplementFamilyInvolve" queryTableFieldId="196">
      <calculatedColumnFormula>IFERROR(AVERAGEIFS(TFI_T1[Tier1ImplementFamilyInvolve],TFI_T1[School],AtAGlance[[#This Row],[School]],TFI_T1[SchoolYear],AtAGlance[[#This Row],[SchoolYear]]),"")</calculatedColumnFormula>
    </tableColumn>
    <tableColumn id="195" xr3:uid="{959A3382-3CCB-44BC-ABF8-3C16006AE9CB}" uniqueName="195" name="Tier1EvaluationDisciplineData" queryTableFieldId="195">
      <calculatedColumnFormula>IFERROR(AVERAGEIFS(TFI_T1[Tier1EvaluationDisciplineData],TFI_T1[School],AtAGlance[[#This Row],[School]],TFI_T1[SchoolYear],AtAGlance[[#This Row],[SchoolYear]]),"")</calculatedColumnFormula>
    </tableColumn>
    <tableColumn id="194" xr3:uid="{5A13019C-1495-4B8E-A9E7-650D3949916A}" uniqueName="194" name="Tier1EvaluationDecisionMaking" queryTableFieldId="194">
      <calculatedColumnFormula>IFERROR(AVERAGEIFS(TFI_T1[Tier1EvaluationDecisionMaking],TFI_T1[School],AtAGlance[[#This Row],[School]],TFI_T1[SchoolYear],AtAGlance[[#This Row],[SchoolYear]]),"")</calculatedColumnFormula>
    </tableColumn>
    <tableColumn id="193" xr3:uid="{FEC73E11-F173-48A9-8B50-918F68A2D951}" uniqueName="193" name="Tier1EvaluationFidelityData" queryTableFieldId="193">
      <calculatedColumnFormula>IFERROR(AVERAGEIFS(TFI_T1[Tier1EvaluationFidelityData],TFI_T1[School],AtAGlance[[#This Row],[School]],TFI_T1[SchoolYear],AtAGlance[[#This Row],[SchoolYear]]),"")</calculatedColumnFormula>
    </tableColumn>
    <tableColumn id="192" xr3:uid="{99805931-F606-4C4A-926F-44CCB2B44CE5}" uniqueName="192" name="Tier1EvaluationAnnualEval" queryTableFieldId="192">
      <calculatedColumnFormula>IFERROR(AVERAGEIFS(TFI_T1[Tier1EvaluationAnnualEval],TFI_T1[School],AtAGlance[[#This Row],[School]],TFI_T1[SchoolYear],AtAGlance[[#This Row],[SchoolYear]]),"")</calculatedColumnFormula>
    </tableColumn>
    <tableColumn id="191" xr3:uid="{E9473F0F-C987-4D6F-866A-0AC0A05A477B}" uniqueName="191" name="Tier2TeamComposition" queryTableFieldId="191">
      <calculatedColumnFormula>IFERROR(AVERAGEIFS(TFI_T2[Tier2TeamComposition],TFI_T2[School],AtAGlance[[#This Row],[School]],TFI_T2[SchoolYear],AtAGlance[[#This Row],[SchoolYear]]),"")</calculatedColumnFormula>
    </tableColumn>
    <tableColumn id="190" xr3:uid="{8BD7A79F-7C6C-4FFE-B805-88316EBE1D0B}" uniqueName="190" name="Tier2TeamOpProcedures" queryTableFieldId="190">
      <calculatedColumnFormula>IFERROR(AVERAGEIFS(TFI_T2[Tier2TeamOpProcedures],TFI_T2[School],AtAGlance[[#This Row],[School]],TFI_T2[SchoolYear],AtAGlance[[#This Row],[SchoolYear]]),"")</calculatedColumnFormula>
    </tableColumn>
    <tableColumn id="189" xr3:uid="{D2F5443F-D63B-4828-A8D1-27E82DE7068A}" uniqueName="189" name="Tier2TeamScreening" queryTableFieldId="189">
      <calculatedColumnFormula>IFERROR(AVERAGEIFS(TFI_T2[Tier2TeamScreening],TFI_T2[School],AtAGlance[[#This Row],[School]],TFI_T2[SchoolYear],AtAGlance[[#This Row],[SchoolYear]]),"")</calculatedColumnFormula>
    </tableColumn>
    <tableColumn id="188" xr3:uid="{68EA078B-C4AD-4D79-86CC-5DB5854F491A}" uniqueName="188" name="Tier2TeamRequestAssistance" queryTableFieldId="188">
      <calculatedColumnFormula>IFERROR(AVERAGEIFS(TFI_T2[Tier2TeamRequestAssistance],TFI_T2[School],AtAGlance[[#This Row],[School]],TFI_T2[SchoolYear],AtAGlance[[#This Row],[SchoolYear]]),"")</calculatedColumnFormula>
    </tableColumn>
    <tableColumn id="187" xr3:uid="{7D4CC9F6-F7F0-4B51-B24D-D0755F49B6B4}" uniqueName="187" name="Tier2InterventionSufficientArray" queryTableFieldId="187">
      <calculatedColumnFormula>IFERROR(AVERAGEIFS(TFI_T2[Tier2InterventionSufficientArray],TFI_T2[School],AtAGlance[[#This Row],[School]],TFI_T2[SchoolYear],AtAGlance[[#This Row],[SchoolYear]]),"")</calculatedColumnFormula>
    </tableColumn>
    <tableColumn id="186" xr3:uid="{196536B8-77F9-4E17-9903-CEBC7CC1298D}" uniqueName="186" name="Tier2InterventionCriticalFeatures" queryTableFieldId="186">
      <calculatedColumnFormula>IFERROR(AVERAGEIFS(TFI_T2[Tier2InterventionCriticalFeatures],TFI_T2[School],AtAGlance[[#This Row],[School]],TFI_T2[SchoolYear],AtAGlance[[#This Row],[SchoolYear]]),"")</calculatedColumnFormula>
    </tableColumn>
    <tableColumn id="185" xr3:uid="{F5FB1CB0-250F-498B-B371-900B6DBD9FD9}" uniqueName="185" name="Tier2InterventionPracticesMatched" queryTableFieldId="185">
      <calculatedColumnFormula>IFERROR(AVERAGEIFS(TFI_T2[Tier2InterventionPracticesMatched],TFI_T2[School],AtAGlance[[#This Row],[School]],TFI_T2[SchoolYear],AtAGlance[[#This Row],[SchoolYear]]),"")</calculatedColumnFormula>
    </tableColumn>
    <tableColumn id="184" xr3:uid="{49F60591-30B3-4891-9355-B2AC7BD3DE53}" uniqueName="184" name="Tier2InterventionAccessSupports" queryTableFieldId="184">
      <calculatedColumnFormula>IFERROR(AVERAGEIFS(TFI_T2[Tier2InterventionAccessSupports],TFI_T2[School],AtAGlance[[#This Row],[School]],TFI_T2[SchoolYear],AtAGlance[[#This Row],[SchoolYear]]),"")</calculatedColumnFormula>
    </tableColumn>
    <tableColumn id="183" xr3:uid="{F1E66BD1-9176-444A-997C-78BABD8E4FDD}" uniqueName="183" name="Tier2InterventionProfessionalDev" queryTableFieldId="183">
      <calculatedColumnFormula>IFERROR(AVERAGEIFS(TFI_T2[Tier2InterventionProfessionalDev],TFI_T2[School],AtAGlance[[#This Row],[School]],TFI_T2[SchoolYear],AtAGlance[[#This Row],[SchoolYear]]),"")</calculatedColumnFormula>
    </tableColumn>
    <tableColumn id="182" xr3:uid="{E3CBF876-852B-42BE-8250-BA658764D4AB}" uniqueName="182" name="Tier2EvaluationLevelOfUse" queryTableFieldId="182">
      <calculatedColumnFormula>IFERROR(AVERAGEIFS(TFI_T2[Tier2EvaluationLevelOfUse],TFI_T2[School],AtAGlance[[#This Row],[School]],TFI_T2[SchoolYear],AtAGlance[[#This Row],[SchoolYear]]),"")</calculatedColumnFormula>
    </tableColumn>
    <tableColumn id="181" xr3:uid="{18D7699B-F5EC-4F59-AE92-57239870DFB3}" uniqueName="181" name="Tier2EvaluationStudentPerformance" queryTableFieldId="181">
      <calculatedColumnFormula>IFERROR(AVERAGEIFS(TFI_T2[Tier2EvaluationStudentPerformance],TFI_T2[School],AtAGlance[[#This Row],[School]],TFI_T2[SchoolYear],AtAGlance[[#This Row],[SchoolYear]]),"")</calculatedColumnFormula>
    </tableColumn>
    <tableColumn id="180" xr3:uid="{AD584DEC-93EC-4B71-9589-92EAF3E8BEC7}" uniqueName="180" name="Tier2EvaluationFidelityData" queryTableFieldId="180">
      <calculatedColumnFormula>IFERROR(AVERAGEIFS(TFI_T2[Tier2EvaluationFidelityData],TFI_T2[School],AtAGlance[[#This Row],[School]],TFI_T2[SchoolYear],AtAGlance[[#This Row],[SchoolYear]]),"")</calculatedColumnFormula>
    </tableColumn>
    <tableColumn id="179" xr3:uid="{4CF2E1FE-7794-427E-8AEC-539399B18DAC}" uniqueName="179" name="Tier2EvaluationAnnualEval" queryTableFieldId="179">
      <calculatedColumnFormula>IFERROR(AVERAGEIFS(TFI_T2[Tier2EvaluationAnnualEval],TFI_T2[School],AtAGlance[[#This Row],[School]],TFI_T2[SchoolYear],AtAGlance[[#This Row],[SchoolYear]]),"")</calculatedColumnFormula>
    </tableColumn>
    <tableColumn id="178" xr3:uid="{585DF3C8-B6A1-4763-B2E1-68E87B63A5F0}" uniqueName="178" name="Tier3TeamComposition" queryTableFieldId="178">
      <calculatedColumnFormula>IFERROR(AVERAGEIFS(TFI_T3[Tier3TeamComposition],TFI_T3[School],AtAGlance[[#This Row],[School]],TFI_T3[SchoolYear],AtAGlance[[#This Row],[SchoolYear]]),"")</calculatedColumnFormula>
    </tableColumn>
    <tableColumn id="177" xr3:uid="{F94C7D02-C283-40CB-8BD4-E3C243F35ED9}" uniqueName="177" name="Tier3TeamOpProcedures" queryTableFieldId="177">
      <calculatedColumnFormula>IFERROR(AVERAGEIFS(TFI_T3[Tier3TeamOpProcedures],TFI_T3[School],AtAGlance[[#This Row],[School]],TFI_T3[SchoolYear],AtAGlance[[#This Row],[SchoolYear]]),"")</calculatedColumnFormula>
    </tableColumn>
    <tableColumn id="176" xr3:uid="{E401658D-B81C-4E72-AC95-66EA5685EC9E}" uniqueName="176" name="Tier3TeamScreening" queryTableFieldId="176">
      <calculatedColumnFormula>IFERROR(AVERAGEIFS(TFI_T3[Tier3TeamScreening],TFI_T3[School],AtAGlance[[#This Row],[School]],TFI_T3[SchoolYear],AtAGlance[[#This Row],[SchoolYear]]),"")</calculatedColumnFormula>
    </tableColumn>
    <tableColumn id="175" xr3:uid="{3FB5440A-08FF-4635-B873-49947792998F}" uniqueName="175" name="Tier3TeamStudentSupport" queryTableFieldId="175">
      <calculatedColumnFormula>IFERROR(AVERAGEIFS(TFI_T3[Tier3TeamStudentSupport],TFI_T3[School],AtAGlance[[#This Row],[School]],TFI_T3[SchoolYear],AtAGlance[[#This Row],[SchoolYear]]),"")</calculatedColumnFormula>
    </tableColumn>
    <tableColumn id="174" xr3:uid="{09D4FC4D-14E0-4909-9501-30DC57E0FCD4}" uniqueName="174" name="Tier3ResourcesStaffing" queryTableFieldId="174">
      <calculatedColumnFormula>IFERROR(AVERAGEIFS(TFI_T3[Tier3ResourcesStaffing],TFI_T3[School],AtAGlance[[#This Row],[School]],TFI_T3[SchoolYear],AtAGlance[[#This Row],[SchoolYear]]),"")</calculatedColumnFormula>
    </tableColumn>
    <tableColumn id="173" xr3:uid="{830921D6-0E11-4B0B-801F-406BF2BF27F0}" uniqueName="173" name="Tier3ResourcesInvolvement" queryTableFieldId="173">
      <calculatedColumnFormula>IFERROR(AVERAGEIFS(TFI_T3[Tier3ResourcesInvolvement],TFI_T3[School],AtAGlance[[#This Row],[School]],TFI_T3[SchoolYear],AtAGlance[[#This Row],[SchoolYear]]),"")</calculatedColumnFormula>
    </tableColumn>
    <tableColumn id="172" xr3:uid="{EB2955F2-00FD-4C7D-9A29-1C5CA78461B1}" uniqueName="172" name="Tier3ResourcesProfessionalDev" queryTableFieldId="172">
      <calculatedColumnFormula>IFERROR(AVERAGEIFS(TFI_T3[Tier3ResourcesProfessionalDev],TFI_T3[School],AtAGlance[[#This Row],[School]],TFI_T3[SchoolYear],AtAGlance[[#This Row],[SchoolYear]]),"")</calculatedColumnFormula>
    </tableColumn>
    <tableColumn id="171" xr3:uid="{450D59F8-DB60-4743-ABBD-9266A0981FD4}" uniqueName="171" name="Tier3SupportPlansQualityLife" queryTableFieldId="171">
      <calculatedColumnFormula>IFERROR(AVERAGEIFS(TFI_T3[Tier3SupportPlansQualityLife],TFI_T3[School],AtAGlance[[#This Row],[School]],TFI_T3[SchoolYear],AtAGlance[[#This Row],[SchoolYear]]),"")</calculatedColumnFormula>
    </tableColumn>
    <tableColumn id="170" xr3:uid="{F26C7DE5-AC18-4A2A-9F60-D4EEBA6153BD}" uniqueName="170" name="Tier3SupportPlansIndicators" queryTableFieldId="170">
      <calculatedColumnFormula>IFERROR(AVERAGEIFS(TFI_T3[Tier3SupportPlansIndicators],TFI_T3[School],AtAGlance[[#This Row],[School]],TFI_T3[SchoolYear],AtAGlance[[#This Row],[SchoolYear]]),"")</calculatedColumnFormula>
    </tableColumn>
    <tableColumn id="169" xr3:uid="{899F525B-339D-443F-AE93-54EED2123E4E}" uniqueName="169" name="Tier3SupportPlansHypothesis" queryTableFieldId="169">
      <calculatedColumnFormula>IFERROR(AVERAGEIFS(TFI_T3[Tier3SupportPlansHypothesis],TFI_T3[School],AtAGlance[[#This Row],[School]],TFI_T3[SchoolYear],AtAGlance[[#This Row],[SchoolYear]]),"")</calculatedColumnFormula>
    </tableColumn>
    <tableColumn id="168" xr3:uid="{6849127B-8392-48AC-BA2B-83815EBF58BC}" uniqueName="168" name="Tier3SupportPlansComprehensive" queryTableFieldId="168">
      <calculatedColumnFormula>IFERROR(AVERAGEIFS(TFI_T3[Tier3SupportPlansComprehensive],TFI_T3[School],AtAGlance[[#This Row],[School]],TFI_T3[SchoolYear],AtAGlance[[#This Row],[SchoolYear]]),"")</calculatedColumnFormula>
    </tableColumn>
    <tableColumn id="167" xr3:uid="{CF922C24-C843-4402-BBD8-32C5FEA4FF59}" uniqueName="167" name="Tier3SupportPlansNaturalFormal" queryTableFieldId="167">
      <calculatedColumnFormula>IFERROR(AVERAGEIFS(TFI_T3[Tier3SupportPlansNaturalFormal],TFI_T3[School],AtAGlance[[#This Row],[School]],TFI_T3[SchoolYear],AtAGlance[[#This Row],[SchoolYear]]),"")</calculatedColumnFormula>
    </tableColumn>
    <tableColumn id="166" xr3:uid="{E6983FD6-E563-44D9-BAF4-1E4F113031F6}" uniqueName="166" name="Tier3SupportPlansAccessSupport" queryTableFieldId="166">
      <calculatedColumnFormula>IFERROR(AVERAGEIFS(TFI_T3[Tier3SupportPlansAccessSupport],TFI_T3[School],AtAGlance[[#This Row],[School]],TFI_T3[SchoolYear],AtAGlance[[#This Row],[SchoolYear]]),"")</calculatedColumnFormula>
    </tableColumn>
    <tableColumn id="165" xr3:uid="{B67D667E-4056-4BBD-86DF-AD48C9846823}" uniqueName="165" name="Tier3EvaluationDataSystem" queryTableFieldId="165">
      <calculatedColumnFormula>IFERROR(AVERAGEIFS(TFI_T3[Tier3EvaluationDataSystem],TFI_T3[School],AtAGlance[[#This Row],[School]],TFI_T3[SchoolYear],AtAGlance[[#This Row],[SchoolYear]]),"")</calculatedColumnFormula>
    </tableColumn>
    <tableColumn id="164" xr3:uid="{4123FCC9-1E75-4936-B485-ADFF0BEFC399}" uniqueName="164" name="Tier3EvaluationDecisionMaking" queryTableFieldId="164">
      <calculatedColumnFormula>IFERROR(AVERAGEIFS(TFI_T3[Tier3EvaluationDecisionMaking],TFI_T3[School],AtAGlance[[#This Row],[School]],TFI_T3[SchoolYear],AtAGlance[[#This Row],[SchoolYear]]),"")</calculatedColumnFormula>
    </tableColumn>
    <tableColumn id="163" xr3:uid="{D54C5542-C449-4434-88D4-9764E06225B9}" uniqueName="163" name="Tier3EvaluationLevelOfUse" queryTableFieldId="163">
      <calculatedColumnFormula>IFERROR(AVERAGEIFS(TFI_T3[Tier3EvaluationLevelOfUse],TFI_T3[School],AtAGlance[[#This Row],[School]],TFI_T3[SchoolYear],AtAGlance[[#This Row],[SchoolYear]]),"")</calculatedColumnFormula>
    </tableColumn>
    <tableColumn id="161" xr3:uid="{99A94FC0-FB3D-40DF-81F4-F0515553037E}" uniqueName="161" name="Tier3EvaluationAnnualEval" queryTableFieldId="161">
      <calculatedColumnFormula>IFERROR(AVERAGEIFS(TFI_T3[Tier3EvaluationAnnualEval],TFI_T3[School],AtAGlance[[#This Row],[School]],TFI_T3[SchoolYear],AtAGlance[[#This Row],[SchoolYear]]),"")</calculatedColumnFormula>
    </tableColumn>
    <tableColumn id="111" xr3:uid="{E11E5F20-2226-458C-9CF5-AFE5F71D39A8}" uniqueName="111" name="1SW.1 Team Composition%in place" queryTableFieldId="111" dataDxfId="136" dataCellStyle="Percent">
      <calculatedColumnFormula>IFERROR(AtAGlance[[#This Row],[1SW.1 Team Composition]]/AtAGlance[[#This Row],[1SW.1 Team Compositioncountnotblanks]],"")</calculatedColumnFormula>
    </tableColumn>
    <tableColumn id="112" xr3:uid="{8B656AC1-06AD-403B-B483-C6F06BBBFEE4}" uniqueName="112" name="1SW.2 Behavior Expectations%in place" queryTableFieldId="112" dataDxfId="135" dataCellStyle="Percent">
      <calculatedColumnFormula>IFERROR(AtAGlance[[#This Row],[1SW.2 Behavior Expectations]]/AtAGlance[[#This Row],[1SW.2 Behavior Expectationscountnotblanks]],"")</calculatedColumnFormula>
    </tableColumn>
    <tableColumn id="113" xr3:uid="{C3DDB047-F1CB-42E6-B824-704A35236D78}" uniqueName="113" name="1SW.3 Teaching Expectations%in place" queryTableFieldId="113" dataDxfId="134" dataCellStyle="Percent">
      <calculatedColumnFormula>IFERROR(AtAGlance[[#This Row],[1SW.3 Teaching Expectations]]/AtAGlance[[#This Row],[1SW.3 Teaching Expectationscountnotblanks]],"")</calculatedColumnFormula>
    </tableColumn>
    <tableColumn id="114" xr3:uid="{2211E0CD-7E89-4DE5-BBA5-9EE6B3CF814A}" uniqueName="114" name="1SW.4 Feedback and Acknowledgment%in place" queryTableFieldId="114" dataDxfId="133" dataCellStyle="Percent">
      <calculatedColumnFormula>IFERROR(AtAGlance[[#This Row],[1SW.4 Feedback and Acknowledgment]]/AtAGlance[[#This Row],[1SW.4 Feedback and Acknowledgmentcountnotblanks]],"")</calculatedColumnFormula>
    </tableColumn>
    <tableColumn id="115" xr3:uid="{577139D5-A967-4213-9BA1-9D40E0F28C53}" uniqueName="115" name="1SW.5 Behavior Definitions%in place" queryTableFieldId="115" dataDxfId="132" dataCellStyle="Percent">
      <calculatedColumnFormula>IFERROR(AtAGlance[[#This Row],[1SW.5 Behavior Definitions]]/AtAGlance[[#This Row],[1SW.5 Behavior Definitionscountnotblanks]],"")</calculatedColumnFormula>
    </tableColumn>
    <tableColumn id="116" xr3:uid="{E2261770-A5C2-400E-80D6-0C8597B030B6}" uniqueName="116" name="1SW.6 Response to Behavior%in place" queryTableFieldId="116" dataDxfId="131" dataCellStyle="Percent">
      <calculatedColumnFormula>IFERROR(AtAGlance[[#This Row],[1SW.6 Response to Behavior]]/AtAGlance[[#This Row],[1SW.6 Response to Behaviorcountnotblanks]],"")</calculatedColumnFormula>
    </tableColumn>
    <tableColumn id="117" xr3:uid="{B47776AC-33D1-480B-AE0D-D6DFB68A5370}" uniqueName="117" name="1SW.7 Professional Development System%in place" queryTableFieldId="117" dataDxfId="130" dataCellStyle="Percent">
      <calculatedColumnFormula>IFERROR(AtAGlance[[#This Row],[1SW.7 Professional Development System]]/AtAGlance[[#This Row],[1SW.7 Professional Development Systemcountnotblanks]],"")</calculatedColumnFormula>
    </tableColumn>
    <tableColumn id="118" xr3:uid="{91054FA3-541D-4D26-AA34-0D86D5462054}" uniqueName="118" name="1SW.8 Professional Development Content%in place" queryTableFieldId="118" dataDxfId="129" dataCellStyle="Percent">
      <calculatedColumnFormula>IFERROR(AtAGlance[[#This Row],[1SW.8 Professional Development Content]]/AtAGlance[[#This Row],[1SW.8 Professional Development Contentcountnotblanks]],"")</calculatedColumnFormula>
    </tableColumn>
    <tableColumn id="119" xr3:uid="{F5B42C50-2D04-4C7F-A3A3-29C35B2B7719}" uniqueName="119" name="1SW.9 Staff Involvement%in place" queryTableFieldId="119" dataDxfId="128" dataCellStyle="Percent">
      <calculatedColumnFormula>IFERROR(AtAGlance[[#This Row],[1SW.9 Staff Involvement]]/AtAGlance[[#This Row],[1SW.9 Staff Involvementcountnotblanks]],"")</calculatedColumnFormula>
    </tableColumn>
    <tableColumn id="120" xr3:uid="{B4C20EA8-AFFB-4C99-9F7E-988A3FE9FEA1}" uniqueName="120" name="1SW.10 Student / Family / Community Communication%in place" queryTableFieldId="120" dataDxfId="127" dataCellStyle="Percent">
      <calculatedColumnFormula>IFERROR(AtAGlance[[#This Row],[1SW.10 Student / Family / Community Communication]]/AtAGlance[[#This Row],[1SW.10 Student / Family / Community Communicationcountnotblanks]],"")</calculatedColumnFormula>
    </tableColumn>
    <tableColumn id="121" xr3:uid="{54A52A84-C630-4F6F-889F-695832CB81B2}" uniqueName="121" name="1SW.11 Student / Family / Community Engagement%in place" queryTableFieldId="121" dataDxfId="126" dataCellStyle="Percent">
      <calculatedColumnFormula>IFERROR(AtAGlance[[#This Row],[1SW.11 Student / Family / Community Engagement]]/AtAGlance[[#This Row],[1SW.11 Student / Family / Community Engagementcountnotblanks]],"")</calculatedColumnFormula>
    </tableColumn>
    <tableColumn id="122" xr3:uid="{608CEECE-48DE-4358-BEA7-24F52DF44857}" uniqueName="122" name="1SW.12 Behavior Data System%in place" queryTableFieldId="122" dataDxfId="125" dataCellStyle="Percent">
      <calculatedColumnFormula>IFERROR(AtAGlance[[#This Row],[1SW.12 Behavior Data System]]/AtAGlance[[#This Row],[1SW.12 Behavior Data Systemcountnotblanks]],"")</calculatedColumnFormula>
    </tableColumn>
    <tableColumn id="123" xr3:uid="{89D08616-1DD0-4036-9449-D2E3B624EB8F}" uniqueName="123" name="1SW.13 Data-based Decision Making%in place" queryTableFieldId="123" dataDxfId="124" dataCellStyle="Percent">
      <calculatedColumnFormula>IFERROR(AtAGlance[[#This Row],[1SW.13 Data-based Decision Making]]/AtAGlance[[#This Row],[1SW.13 Data-based Decision Makingcountnotblanks]],"")</calculatedColumnFormula>
    </tableColumn>
    <tableColumn id="124" xr3:uid="{4C8FA859-184A-4876-A191-DCABF305BF30}" uniqueName="124" name="1SW.14 Fidelity Data%in place" queryTableFieldId="124" dataDxfId="123" dataCellStyle="Percent">
      <calculatedColumnFormula>IFERROR(AtAGlance[[#This Row],[1SW.14 Fidelity Data]]/AtAGlance[[#This Row],[1SW.14 Fidelity Datacountnotblanks]],"")</calculatedColumnFormula>
    </tableColumn>
    <tableColumn id="125" xr3:uid="{A9B46ADB-C5C8-4FE7-BCD6-0E5045C6BAE9}" uniqueName="125" name="1SW.15 Annual Evaluation%in place" queryTableFieldId="125" dataDxfId="122" dataCellStyle="Percent">
      <calculatedColumnFormula>IFERROR(AtAGlance[[#This Row],[1SW.15 Annual Evaluation]]/AtAGlance[[#This Row],[1SW.15 Annual Evaluationcountnotcountnotblanks]],"")</calculatedColumnFormula>
    </tableColumn>
    <tableColumn id="126" xr3:uid="{BBE1CAD4-7FFE-4A32-99EA-FCAC44938CAB}" uniqueName="126" name="1C.1 Behavioral Expectations:%in place" queryTableFieldId="126" dataDxfId="121" dataCellStyle="Percent">
      <calculatedColumnFormula>IFERROR(AtAGlance[[#This Row],[1C.1 Behavioral Expectations:]]/AtAGlance[[#This Row],[1C.1 Behavioral Expectations:countnotblanks]],"")</calculatedColumnFormula>
    </tableColumn>
    <tableColumn id="127" xr3:uid="{55B09B96-A829-494C-B9A4-F9FD1BD40B03}" uniqueName="127" name="1C.2 Procedures &amp; Routines:%in place" queryTableFieldId="127" dataDxfId="120" dataCellStyle="Percent">
      <calculatedColumnFormula>IFERROR(AtAGlance[[#This Row],[1C.2 Procedures &amp; Routines:]]/AtAGlance[[#This Row],[1C.2 Procedures &amp; Routines:countnotblanks]],"")</calculatedColumnFormula>
    </tableColumn>
    <tableColumn id="128" xr3:uid="{A0B28BF8-2EAC-4BB7-84CA-E7B7B086D714}" uniqueName="128" name="1C.3 Feedback and Acknowledgement:%in place" queryTableFieldId="128" dataDxfId="119" dataCellStyle="Percent">
      <calculatedColumnFormula>IFERROR(AtAGlance[[#This Row],[1C.3 Feedback and Acknowledgement:]]/AtAGlance[[#This Row],[1C.3 Feedback and Acknowledgement:countnotblanks]],"")</calculatedColumnFormula>
    </tableColumn>
    <tableColumn id="129" xr3:uid="{06A4FFC9-DCD7-4AFF-8E81-EAB7B95D7B60}" uniqueName="129" name="1C.4 Response to Behavior:%in place" queryTableFieldId="129" dataDxfId="118" dataCellStyle="Percent">
      <calculatedColumnFormula>IFERROR(AtAGlance[[#This Row],[1C.4 Response to Behavior:]]/AtAGlance[[#This Row],[1C.4 Response to Behavior:countnotblanks]],"")</calculatedColumnFormula>
    </tableColumn>
    <tableColumn id="130" xr3:uid="{8EB76F09-B404-4AE0-80A6-00074326D62E}" uniqueName="130" name="1C.5 Active Supervision:%in place" queryTableFieldId="130" dataDxfId="117" dataCellStyle="Percent">
      <calculatedColumnFormula>IFERROR(AtAGlance[[#This Row],[1C.5 Active Supervision:]]/AtAGlance[[#This Row],[1C.5 Active Supervision:countnotblanks]],"")</calculatedColumnFormula>
    </tableColumn>
    <tableColumn id="131" xr3:uid="{ADDA6AF3-EA14-4D3E-BD28-B371FE5CD548}" uniqueName="131" name="1C.6. Actively Engage Students:%in place" queryTableFieldId="131" dataDxfId="116" dataCellStyle="Percent">
      <calculatedColumnFormula>IFERROR(AtAGlance[[#This Row],[1C.6. Actively Engage Students:]]/AtAGlance[[#This Row],[1C.6. Actively Engage Students:countnotblanks]],"")</calculatedColumnFormula>
    </tableColumn>
    <tableColumn id="132" xr3:uid="{BA3F83C2-2D7E-45BF-A2D0-6C48E6D99CEB}" uniqueName="132" name="1C.7 Differentiated Instruction:%in place" queryTableFieldId="132" dataDxfId="115" dataCellStyle="Percent">
      <calculatedColumnFormula>IFERROR(AtAGlance[[#This Row],[1C.7 Differentiated Instruction:]]/AtAGlance[[#This Row],[1C.7 Differentiated Instruction:countnotblanks]],"")</calculatedColumnFormula>
    </tableColumn>
    <tableColumn id="133" xr3:uid="{86A34BB6-065D-478A-AD10-B85726236AB8}" uniqueName="133" name="1C.8 Academic Success:%in place" queryTableFieldId="133" dataDxfId="114" dataCellStyle="Percent">
      <calculatedColumnFormula>IFERROR(AtAGlance[[#This Row],[1C.8 Academic Success:]]/AtAGlance[[#This Row],[1C.8 Academic Success:countnotblanks]],"")</calculatedColumnFormula>
    </tableColumn>
    <tableColumn id="134" xr3:uid="{47AFB996-EB5D-4539-BAF2-8EE0C1C25127}" uniqueName="134" name="1C.9 Professional Development and Support:%in place" queryTableFieldId="134" dataDxfId="113" dataCellStyle="Percent">
      <calculatedColumnFormula>IFERROR(AtAGlance[[#This Row],[1C.9 Professional Development and Support:]]/AtAGlance[[#This Row],[1C.9 Professional Development and Support:countnotblanks]],"")</calculatedColumnFormula>
    </tableColumn>
    <tableColumn id="135" xr3:uid="{198FDF40-C4E8-47D9-B25C-713A1E026921}" uniqueName="135" name="2.1 Behavior Support Team:%in place" queryTableFieldId="135" dataDxfId="112" dataCellStyle="Percent">
      <calculatedColumnFormula>IFERROR(AtAGlance[[#This Row],[2.1 Behavior Support Team:]]/AtAGlance[[#This Row],[2.1 Behavior Support Team:countnotblanks]],"")</calculatedColumnFormula>
    </tableColumn>
    <tableColumn id="136" xr3:uid="{A63617CD-87CF-4DC8-9CC9-EB243A672DB9}" uniqueName="136" name="2.2 Team Procedures:%in place" queryTableFieldId="136" dataDxfId="111" dataCellStyle="Percent">
      <calculatedColumnFormula>IFERROR(AtAGlance[[#This Row],[2.2 Team Procedures:]]/AtAGlance[[#This Row],[2.2 Team Procedures:countnotblanks]],"")</calculatedColumnFormula>
    </tableColumn>
    <tableColumn id="137" xr3:uid="{84DDBA1A-7AFB-4F78-8EA5-3201857A4E05}" uniqueName="137" name="2.3 Student Identification:%in place" queryTableFieldId="137" dataDxfId="110" dataCellStyle="Percent">
      <calculatedColumnFormula>IFERROR(AtAGlance[[#This Row],[2.3 Student Identification:]]/AtAGlance[[#This Row],[2.3 Student Identification:countnotblanks]],"")</calculatedColumnFormula>
    </tableColumn>
    <tableColumn id="138" xr3:uid="{A70CE7CF-21A9-4FB6-A1D6-CCED41951189}" uniqueName="138" name="2.4 Request for Assistance:%in place" queryTableFieldId="138" dataDxfId="109" dataCellStyle="Percent">
      <calculatedColumnFormula>IFERROR(AtAGlance[[#This Row],[2.4 Request for Assistance:]]/AtAGlance[[#This Row],[2.4 Request for Assistance:countnotblanks]],"")</calculatedColumnFormula>
    </tableColumn>
    <tableColumn id="139" xr3:uid="{A3D27D15-FAEB-46A4-B4C8-05F71880DC64}" uniqueName="139" name="2.5 Options for Tier 2 Interventions:%in place" queryTableFieldId="139" dataDxfId="108" dataCellStyle="Percent">
      <calculatedColumnFormula>IFERROR(AtAGlance[[#This Row],[2.5 Options for Tier 2 Interventions:]]/AtAGlance[[#This Row],[2.5 Options for Tier 2 Interventions:countnotblanks]],"")</calculatedColumnFormula>
    </tableColumn>
    <tableColumn id="140" xr3:uid="{D2DAEAF7-B1E1-4C8B-A541-A77D3FAB18EF}" uniqueName="140" name="2.6 Access to Tier I Supports:%in place" queryTableFieldId="140" dataDxfId="107" dataCellStyle="Percent">
      <calculatedColumnFormula>IFERROR(AtAGlance[[#This Row],[2.6 Access to Tier I Supports:]]/AtAGlance[[#This Row],[2.6 Access to Tier I Supports:countnotblanks]],"")</calculatedColumnFormula>
    </tableColumn>
    <tableColumn id="141" xr3:uid="{FC4E07A7-74B0-4858-BC4A-4B1327FB7E1E}" uniqueName="141" name="2.7 Professional Development:%in place" queryTableFieldId="141" dataDxfId="106" dataCellStyle="Percent">
      <calculatedColumnFormula>IFERROR(AtAGlance[[#This Row],[2.7 Professional Development:]]/AtAGlance[[#This Row],[2.7 Professional Development:countnotblanks]],"")</calculatedColumnFormula>
    </tableColumn>
    <tableColumn id="142" xr3:uid="{F4853CCF-2489-4500-BA8E-23AD84909F6C}" uniqueName="142" name="2.8 Level of Use:%in place" queryTableFieldId="142" dataDxfId="105" dataCellStyle="Percent">
      <calculatedColumnFormula>IFERROR(AtAGlance[[#This Row],[2.8 Level of Use:]]/AtAGlance[[#This Row],[2.8 Level of Use:countnotblanks]],"")</calculatedColumnFormula>
    </tableColumn>
    <tableColumn id="143" xr3:uid="{6BF94B50-511E-47BC-B8D3-811515DE41F5}" uniqueName="143" name="2.9 Student Performance Data:%in place" queryTableFieldId="143" dataDxfId="104" dataCellStyle="Percent">
      <calculatedColumnFormula>IFERROR(AtAGlance[[#This Row],[2.9 Student Performance Data:]]/AtAGlance[[#This Row],[2.9 Student Performance Data:countnotblanks]],"")</calculatedColumnFormula>
    </tableColumn>
    <tableColumn id="144" xr3:uid="{8E9AB635-9392-4BAC-AD9E-B3ACF7FB43D0}" uniqueName="144" name="2.10 Fidelity of Implementation:%in place" queryTableFieldId="144" dataDxfId="103" dataCellStyle="Percent">
      <calculatedColumnFormula>IFERROR(AtAGlance[[#This Row],[2.10 Fidelity of Implementation:]]/AtAGlance[[#This Row],[2.10 Fidelity of Implementation:countnotblanks]],"")</calculatedColumnFormula>
    </tableColumn>
    <tableColumn id="145" xr3:uid="{5820D2B0-F438-4DF3-9C07-5D1220B2D8CC}" uniqueName="145" name="2.11 Annual Evaluation:%in place" queryTableFieldId="145" dataDxfId="102" dataCellStyle="Percent">
      <calculatedColumnFormula>IFERROR(AtAGlance[[#This Row],[2.11 Annual Evaluation:]]/AtAGlance[[#This Row],[2.11 Annual Evaluation:countnotblanks]],"")</calculatedColumnFormula>
    </tableColumn>
    <tableColumn id="146" xr3:uid="{FD383F8B-64AB-45ED-A84F-5511DBA94E41}" uniqueName="146" name="3.1 Tier 3 Systems Planning Team:%in place" queryTableFieldId="146" dataDxfId="101" dataCellStyle="Percent">
      <calculatedColumnFormula>IFERROR(AtAGlance[[#This Row],[3.1 Tier 3 Systems Planning Team:]]/AtAGlance[[#This Row],[3.1 Tier 3 Systems Planning Team:countnotblanks]],"")</calculatedColumnFormula>
    </tableColumn>
    <tableColumn id="147" xr3:uid="{7955A7CA-AF4A-4751-9C8E-EB8D6EFCDAB0}" uniqueName="147" name="3.2 Team Procedures:%in place" queryTableFieldId="147" dataDxfId="100" dataCellStyle="Percent">
      <calculatedColumnFormula>IFERROR(AtAGlance[[#This Row],[3.2 Team Procedures:]]/AtAGlance[[#This Row],[3.2 Team Procedures:countnotblanks]],"")</calculatedColumnFormula>
    </tableColumn>
    <tableColumn id="148" xr3:uid="{EAE71BCB-633B-4069-9B32-69B81FF2F78B}" uniqueName="148" name="3.3 Student Identification:%in place" queryTableFieldId="148" dataDxfId="99" dataCellStyle="Percent">
      <calculatedColumnFormula>IFERROR(AtAGlance[[#This Row],[3.3 Student Identification:]]/AtAGlance[[#This Row],[3.3 Student Identification:countnotblanks]],"")</calculatedColumnFormula>
    </tableColumn>
    <tableColumn id="149" xr3:uid="{704F5B93-6719-40B6-807F-15AF9FB8F9CC}" uniqueName="149" name="3.4 Request for Assistance:%in place" queryTableFieldId="149" dataDxfId="98" dataCellStyle="Percent">
      <calculatedColumnFormula>IFERROR(AtAGlance[[#This Row],[3.4 Request for Assistance:]]/AtAGlance[[#This Row],[3.4 Request for Assistance:countnotblanks]],"")</calculatedColumnFormula>
    </tableColumn>
    <tableColumn id="150" xr3:uid="{68BEB45D-B500-46A4-9A27-71940F1E3184}" uniqueName="150" name="3.5 Options for Tier 3 Intervention:%in place" queryTableFieldId="150" dataDxfId="97" dataCellStyle="Percent">
      <calculatedColumnFormula>IFERROR(AtAGlance[[#This Row],[3.5 Options for Tier 3 Intervention:]]/AtAGlance[[#This Row],[3.5 Options for Tier 3 Intervention:countnotblanks]],"")</calculatedColumnFormula>
    </tableColumn>
    <tableColumn id="151" xr3:uid="{B9FE42DF-300C-4F8F-936A-307F6A631D91}" uniqueName="151" name="3.6 Tier 3 Critical Features:%in place" queryTableFieldId="151" dataDxfId="96" dataCellStyle="Percent">
      <calculatedColumnFormula>IFERROR(AtAGlance[[#This Row],[3.6 Tier 3 Critical Features:]]/AtAGlance[[#This Row],[3.6 Tier 3 Critical Features:countnotblanks]],"")</calculatedColumnFormula>
    </tableColumn>
    <tableColumn id="152" xr3:uid="{A6793E33-267E-48BA-9302-5DC245917439}" uniqueName="152" name="3.7 Access to Tier 1 and Tier 2 Supports:%in place" queryTableFieldId="152" dataDxfId="95" dataCellStyle="Percent">
      <calculatedColumnFormula>IFERROR(AtAGlance[[#This Row],[3.7 Access to Tier 1 and Tier 2 Supports:]]/AtAGlance[[#This Row],[3.7 Access to Tier 1 and Tier 2 Supports:countnotblanks]],"")</calculatedColumnFormula>
    </tableColumn>
    <tableColumn id="153" xr3:uid="{68B73ED6-B57C-421B-AFDF-BFDB57D0A788}" uniqueName="153" name="3.8 Stakeholder Engagement:%in place" queryTableFieldId="153" dataDxfId="94" dataCellStyle="Percent">
      <calculatedColumnFormula>IFERROR(AtAGlance[[#This Row],[3.8 Stakeholder Engagement:]]/AtAGlance[[#This Row],[3.8 Stakeholder Engagement:countnotblanks]],"")</calculatedColumnFormula>
    </tableColumn>
    <tableColumn id="154" xr3:uid="{2C37C03E-2B32-4001-AF50-64BB2CF7303B}" uniqueName="154" name="3.9 Professional Development:%in place" queryTableFieldId="154" dataDxfId="93" dataCellStyle="Percent">
      <calculatedColumnFormula>IFERROR(AtAGlance[[#This Row],[3.9 Professional Development:]]/AtAGlance[[#This Row],[3.9 Professional Development:countnotblanks]],"")</calculatedColumnFormula>
    </tableColumn>
    <tableColumn id="155" xr3:uid="{A37DCCEE-5F95-4B51-B672-ABC839538569}" uniqueName="155" name="3.10 Generalization and Maintenance:%in place" queryTableFieldId="155" dataDxfId="92" dataCellStyle="Percent">
      <calculatedColumnFormula>IFERROR(AtAGlance[[#This Row],[3.10 Generalization and Maintenance:]]/AtAGlance[[#This Row],[3.10 Generalization and Maintenance:countnotblanks]],"")</calculatedColumnFormula>
    </tableColumn>
    <tableColumn id="156" xr3:uid="{D85BC986-7F3C-4BD5-9A4A-1C3FC584F87B}" uniqueName="156" name="3.11 Student Progress Monitoring:%in place" queryTableFieldId="156" dataDxfId="91" dataCellStyle="Percent">
      <calculatedColumnFormula>IFERROR(AtAGlance[[#This Row],[3.11 Student Progress Monitoring:]]/AtAGlance[[#This Row],[3.11 Student Progress Monitoring:countnotblanks]],"")</calculatedColumnFormula>
    </tableColumn>
    <tableColumn id="157" xr3:uid="{9C617E96-A4E8-4CC2-9ACA-4397904D5367}" uniqueName="157" name="3.12 Level of Use:%in place" queryTableFieldId="157" dataDxfId="90" dataCellStyle="Percent">
      <calculatedColumnFormula>IFERROR(AtAGlance[[#This Row],[3.12 Level of Use:]]/AtAGlance[[#This Row],[3.12 Level of Use:countnotblanks]],"")</calculatedColumnFormula>
    </tableColumn>
    <tableColumn id="158" xr3:uid="{3B341AF6-5F30-4DDA-851D-8654954CB564}" uniqueName="158" name="3.13 Fidelity:%in place" queryTableFieldId="158" dataDxfId="89" dataCellStyle="Percent">
      <calculatedColumnFormula>IFERROR(AtAGlance[[#This Row],[3.13 Fidelity:]]/AtAGlance[[#This Row],[3.13 Fidelity:countnotblanks]],"")</calculatedColumnFormula>
    </tableColumn>
    <tableColumn id="159" xr3:uid="{2A5E3C39-767F-4582-8430-2058907B97FB}" uniqueName="159" name="3.14 Annual Evaluation:%in place" queryTableFieldId="159" dataDxfId="88" dataCellStyle="Percent">
      <calculatedColumnFormula>IFERROR(AtAGlance[[#This Row],[3.14 Annual Evaluation:]]/AtAGlance[[#This Row],[3.14 Annual Evaluation:countnotblanks]],"")</calculatedColumnFormula>
    </tableColumn>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7B001B2-FB19-44BB-91F4-581883852DC0}" name="SAS_Items" displayName="SAS_Items" ref="B1:AY2" tableType="queryTable" insertRow="1" totalsRowShown="0">
  <autoFilter ref="B1:AY2" xr:uid="{B7B001B2-FB19-44BB-91F4-581883852DC0}"/>
  <tableColumns count="50">
    <tableColumn id="1" xr3:uid="{9672FA3F-F669-4126-A3AD-589BC29E4A46}" uniqueName="1" name="Organization" queryTableFieldId="1"/>
    <tableColumn id="2" xr3:uid="{C64821F1-01E5-4706-B745-8C24AB0D9092}" uniqueName="2" name="1SW.1 Team Composition" queryTableFieldId="2" dataDxfId="87">
      <calculatedColumnFormula>IFERROR(AVERAGEIFS(SAS!C:C,SAS!$B:$B,SAS_Items!$A$2,SAS!$A:$A,$B2),"")</calculatedColumnFormula>
    </tableColumn>
    <tableColumn id="3" xr3:uid="{ADE696A6-7C95-4F05-8B8C-1E319E605ED9}" uniqueName="3" name="1SW.2 Behavior Expectations" queryTableFieldId="3" dataDxfId="86">
      <calculatedColumnFormula>IFERROR(AVERAGEIFS(SAS!D:D,SAS!$B:$B,SAS_Items!$A$2,SAS!$A:$A,$B2),"")</calculatedColumnFormula>
    </tableColumn>
    <tableColumn id="4" xr3:uid="{4BAACD1E-C5E3-4F68-AF75-96831AC92D31}" uniqueName="4" name="1SW.3 Teaching Expectations" queryTableFieldId="4" dataDxfId="85">
      <calculatedColumnFormula>IFERROR(AVERAGEIFS(SAS!E:E,SAS!$B:$B,SAS_Items!$A$2,SAS!$A:$A,$B2),"")</calculatedColumnFormula>
    </tableColumn>
    <tableColumn id="5" xr3:uid="{3BF74E76-2D84-4F02-9737-7386B296BF4E}" uniqueName="5" name="1SW.4 Feedback and Acknowledgment" queryTableFieldId="5" dataDxfId="84">
      <calculatedColumnFormula>IFERROR(AVERAGEIFS(SAS!F:F,SAS!$B:$B,SAS_Items!$A$2,SAS!$A:$A,$B2),"")</calculatedColumnFormula>
    </tableColumn>
    <tableColumn id="6" xr3:uid="{A49C5B0A-B16B-411C-8F1C-F973D345A2C5}" uniqueName="6" name="1SW.5 Behavior Definitions" queryTableFieldId="6" dataDxfId="83">
      <calculatedColumnFormula>IFERROR(AVERAGEIFS(SAS!G:G,SAS!$B:$B,SAS_Items!$A$2,SAS!$A:$A,$B2),"")</calculatedColumnFormula>
    </tableColumn>
    <tableColumn id="7" xr3:uid="{8C95F45C-CD47-476B-8040-1655D875A93E}" uniqueName="7" name="1SW.6 Response to Behavior" queryTableFieldId="7" dataDxfId="82">
      <calculatedColumnFormula>IFERROR(AVERAGEIFS(SAS!H:H,SAS!$B:$B,SAS_Items!$A$2,SAS!$A:$A,$B2),"")</calculatedColumnFormula>
    </tableColumn>
    <tableColumn id="8" xr3:uid="{6F555E9E-9A59-427B-B433-5231B73922C0}" uniqueName="8" name="1SW.7 Professional Development System" queryTableFieldId="8" dataDxfId="81">
      <calculatedColumnFormula>IFERROR(AVERAGEIFS(SAS!I:I,SAS!$B:$B,SAS_Items!$A$2,SAS!$A:$A,$B2),"")</calculatedColumnFormula>
    </tableColumn>
    <tableColumn id="9" xr3:uid="{FE285FB4-E30E-4BFF-9764-4886FF638459}" uniqueName="9" name="1SW.8 Professional Development Content" queryTableFieldId="9" dataDxfId="80">
      <calculatedColumnFormula>IFERROR(AVERAGEIFS(SAS!J:J,SAS!$B:$B,SAS_Items!$A$2,SAS!$A:$A,$B2),"")</calculatedColumnFormula>
    </tableColumn>
    <tableColumn id="10" xr3:uid="{93EE1861-12BD-4BBD-8F76-5F4EBE9AEC6E}" uniqueName="10" name="1SW.9 Staff Involvement" queryTableFieldId="10" dataDxfId="79">
      <calculatedColumnFormula>IFERROR(AVERAGEIFS(SAS!K:K,SAS!$B:$B,SAS_Items!$A$2,SAS!$A:$A,$B2),"")</calculatedColumnFormula>
    </tableColumn>
    <tableColumn id="11" xr3:uid="{92A20BE8-2715-447C-A339-11369D33AD5C}" uniqueName="11" name="1SW.10 Student / Family / Community Communication" queryTableFieldId="11" dataDxfId="78">
      <calculatedColumnFormula>IFERROR(AVERAGEIFS(SAS!L:L,SAS!$B:$B,SAS_Items!$A$2,SAS!$A:$A,$B2),"")</calculatedColumnFormula>
    </tableColumn>
    <tableColumn id="12" xr3:uid="{AFE3ECA0-31F5-48F7-B368-35BB02E6970A}" uniqueName="12" name="1SW.11 Student / Family / Community Engagement" queryTableFieldId="12" dataDxfId="77">
      <calculatedColumnFormula>IFERROR(AVERAGEIFS(SAS!M:M,SAS!$B:$B,SAS_Items!$A$2,SAS!$A:$A,$B2),"")</calculatedColumnFormula>
    </tableColumn>
    <tableColumn id="13" xr3:uid="{1A10CBAC-3C57-49B7-A532-A660E6EA6B4C}" uniqueName="13" name="1SW.12 Behavior Data System" queryTableFieldId="13" dataDxfId="76">
      <calculatedColumnFormula>IFERROR(AVERAGEIFS(SAS!N:N,SAS!$B:$B,SAS_Items!$A$2,SAS!$A:$A,$B2),"")</calculatedColumnFormula>
    </tableColumn>
    <tableColumn id="14" xr3:uid="{58723994-D99E-4A5C-952D-81BB78A726B8}" uniqueName="14" name="1SW.13 Data-based Decision Making" queryTableFieldId="14" dataDxfId="75">
      <calculatedColumnFormula>IFERROR(AVERAGEIFS(SAS!O:O,SAS!$B:$B,SAS_Items!$A$2,SAS!$A:$A,$B2),"")</calculatedColumnFormula>
    </tableColumn>
    <tableColumn id="15" xr3:uid="{DCAAE972-34F5-498A-A097-D1AF0A6F36D1}" uniqueName="15" name="1SW.14 Fidelity Data" queryTableFieldId="15" dataDxfId="74">
      <calculatedColumnFormula>IFERROR(AVERAGEIFS(SAS!P:P,SAS!$B:$B,SAS_Items!$A$2,SAS!$A:$A,$B2),"")</calculatedColumnFormula>
    </tableColumn>
    <tableColumn id="16" xr3:uid="{78062DB2-7147-4245-9956-90E0F968D95E}" uniqueName="16" name="1SW.15 Annual Evaluation" queryTableFieldId="16" dataDxfId="73">
      <calculatedColumnFormula>IFERROR(AVERAGEIFS(SAS!Q:Q,SAS!$B:$B,SAS_Items!$A$2,SAS!$A:$A,$B2),"")</calculatedColumnFormula>
    </tableColumn>
    <tableColumn id="17" xr3:uid="{B56A1B20-053F-41E3-9756-A1DF4127C0B7}" uniqueName="17" name="1C.1 Behavioral Expectations:" queryTableFieldId="17" dataDxfId="72">
      <calculatedColumnFormula>IFERROR(AVERAGEIFS(SAS!R:R,SAS!$B:$B,SAS_Items!$A$2,SAS!$A:$A,$B2),"")</calculatedColumnFormula>
    </tableColumn>
    <tableColumn id="18" xr3:uid="{7559667F-F99F-470A-B187-F575A36FEA09}" uniqueName="18" name="1C.2 Procedures &amp; Routines:" queryTableFieldId="18" dataDxfId="71">
      <calculatedColumnFormula>IFERROR(AVERAGEIFS(SAS!S:S,SAS!$B:$B,SAS_Items!$A$2,SAS!$A:$A,$B2),"")</calculatedColumnFormula>
    </tableColumn>
    <tableColumn id="19" xr3:uid="{43C8A4C8-22D0-42F8-9118-EA5DBEBAFB9D}" uniqueName="19" name="1C.3 Feedback and Acknowledgement:" queryTableFieldId="19" dataDxfId="70">
      <calculatedColumnFormula>IFERROR(AVERAGEIFS(SAS!T:T,SAS!$B:$B,SAS_Items!$A$2,SAS!$A:$A,$B2),"")</calculatedColumnFormula>
    </tableColumn>
    <tableColumn id="20" xr3:uid="{77E6C9D4-841D-4665-BC2A-4DFA92B28034}" uniqueName="20" name="1C.4 Response to Behavior:" queryTableFieldId="20" dataDxfId="69">
      <calculatedColumnFormula>IFERROR(AVERAGEIFS(SAS!U:U,SAS!$B:$B,SAS_Items!$A$2,SAS!$A:$A,$B2),"")</calculatedColumnFormula>
    </tableColumn>
    <tableColumn id="21" xr3:uid="{84AFA7D0-A4C7-4EBA-80A2-3B495D76BF23}" uniqueName="21" name="1C.5 Active Supervision:" queryTableFieldId="21" dataDxfId="68">
      <calculatedColumnFormula>IFERROR(AVERAGEIFS(SAS!V:V,SAS!$B:$B,SAS_Items!$A$2,SAS!$A:$A,$B2),"")</calculatedColumnFormula>
    </tableColumn>
    <tableColumn id="22" xr3:uid="{B6E7CC5A-8160-46A4-A3D9-7A2196462162}" uniqueName="22" name="1C.6. Actively Engage Students:" queryTableFieldId="22" dataDxfId="67">
      <calculatedColumnFormula>IFERROR(AVERAGEIFS(SAS!W:W,SAS!$B:$B,SAS_Items!$A$2,SAS!$A:$A,$B2),"")</calculatedColumnFormula>
    </tableColumn>
    <tableColumn id="23" xr3:uid="{11516842-2C77-4977-AC07-6DB83F0E5C53}" uniqueName="23" name="1C.7 Differentiated Instruction:" queryTableFieldId="23" dataDxfId="66">
      <calculatedColumnFormula>IFERROR(AVERAGEIFS(SAS!X:X,SAS!$B:$B,SAS_Items!$A$2,SAS!$A:$A,$B2),"")</calculatedColumnFormula>
    </tableColumn>
    <tableColumn id="24" xr3:uid="{A93AFEA7-074F-4C4D-ABEF-221E926225E5}" uniqueName="24" name="1C.8 Academic Success:" queryTableFieldId="24" dataDxfId="65">
      <calculatedColumnFormula>IFERROR(AVERAGEIFS(SAS!Y:Y,SAS!$B:$B,SAS_Items!$A$2,SAS!$A:$A,$B2),"")</calculatedColumnFormula>
    </tableColumn>
    <tableColumn id="25" xr3:uid="{EAF99E0C-86CE-47AA-95C7-582BDA71AF6A}" uniqueName="25" name="1C.9 Professional Development and Support:" queryTableFieldId="25" dataDxfId="64">
      <calculatedColumnFormula>IFERROR(AVERAGEIFS(SAS!Z:Z,SAS!$B:$B,SAS_Items!$A$2,SAS!$A:$A,$B2),"")</calculatedColumnFormula>
    </tableColumn>
    <tableColumn id="26" xr3:uid="{95F11BF9-DEE0-4C6A-A8B8-7D5C0FB338B3}" uniqueName="26" name="2.1 Behavior Support Team:" queryTableFieldId="26" dataDxfId="63">
      <calculatedColumnFormula>IFERROR(AVERAGEIFS(SAS!AA:AA,SAS!$B:$B,SAS_Items!$A$2,SAS!$A:$A,$B2),"")</calculatedColumnFormula>
    </tableColumn>
    <tableColumn id="27" xr3:uid="{C798DC84-4563-498E-BA08-E5A0E801FCFB}" uniqueName="27" name="2.2 Team Procedures:" queryTableFieldId="27" dataDxfId="62">
      <calculatedColumnFormula>IFERROR(AVERAGEIFS(SAS!AB:AB,SAS!$B:$B,SAS_Items!$A$2,SAS!$A:$A,$B2),"")</calculatedColumnFormula>
    </tableColumn>
    <tableColumn id="28" xr3:uid="{4AEC9176-E6F9-4F86-8D01-1BA2FFDB20A7}" uniqueName="28" name="2.3 Student Identification:" queryTableFieldId="28" dataDxfId="61">
      <calculatedColumnFormula>IFERROR(AVERAGEIFS(SAS!AC:AC,SAS!$B:$B,SAS_Items!$A$2,SAS!$A:$A,$B2),"")</calculatedColumnFormula>
    </tableColumn>
    <tableColumn id="29" xr3:uid="{D8B4C5E8-2051-4D97-AD1E-082D9E4778BF}" uniqueName="29" name="2.4 Request for Assistance:" queryTableFieldId="29" dataDxfId="60">
      <calculatedColumnFormula>IFERROR(AVERAGEIFS(SAS!AD:AD,SAS!$B:$B,SAS_Items!$A$2,SAS!$A:$A,$B2),"")</calculatedColumnFormula>
    </tableColumn>
    <tableColumn id="30" xr3:uid="{0F850FF3-797A-4597-BFA6-50401FF1838C}" uniqueName="30" name="2.5 Options for Tier 2 Interventions:" queryTableFieldId="30" dataDxfId="59">
      <calculatedColumnFormula>IFERROR(AVERAGEIFS(SAS!AE:AE,SAS!$B:$B,SAS_Items!$A$2,SAS!$A:$A,$B2),"")</calculatedColumnFormula>
    </tableColumn>
    <tableColumn id="31" xr3:uid="{F6C17392-161E-4AD2-9AB6-03A2C48E6E4B}" uniqueName="31" name="2.6 Access to Tier I Supports:" queryTableFieldId="31" dataDxfId="58">
      <calculatedColumnFormula>IFERROR(AVERAGEIFS(SAS!AF:AF,SAS!$B:$B,SAS_Items!$A$2,SAS!$A:$A,$B2),"")</calculatedColumnFormula>
    </tableColumn>
    <tableColumn id="32" xr3:uid="{A36A6B4F-C1DF-4FE7-8FB8-BF806DCB12C3}" uniqueName="32" name="2.7 Professional Development:" queryTableFieldId="32" dataDxfId="57">
      <calculatedColumnFormula>IFERROR(AVERAGEIFS(SAS!AG:AG,SAS!$B:$B,SAS_Items!$A$2,SAS!$A:$A,$B2),"")</calculatedColumnFormula>
    </tableColumn>
    <tableColumn id="33" xr3:uid="{C60F8B1E-AA16-4087-B2CA-6AA0E09FC340}" uniqueName="33" name="2.8 Level of Use:" queryTableFieldId="33" dataDxfId="56">
      <calculatedColumnFormula>IFERROR(AVERAGEIFS(SAS!AH:AH,SAS!$B:$B,SAS_Items!$A$2,SAS!$A:$A,$B2),"")</calculatedColumnFormula>
    </tableColumn>
    <tableColumn id="34" xr3:uid="{375D0EC2-7C90-4D3B-B31C-DB3C31D09506}" uniqueName="34" name="2.9 Student Performance Data:" queryTableFieldId="34" dataDxfId="55">
      <calculatedColumnFormula>IFERROR(AVERAGEIFS(SAS!AI:AI,SAS!$B:$B,SAS_Items!$A$2,SAS!$A:$A,$B2),"")</calculatedColumnFormula>
    </tableColumn>
    <tableColumn id="35" xr3:uid="{E74D9BA8-985F-44C5-B506-CA095B8BE069}" uniqueName="35" name="2.10 Fidelity of Implementation:" queryTableFieldId="35" dataDxfId="54">
      <calculatedColumnFormula>IFERROR(AVERAGEIFS(SAS!AJ:AJ,SAS!$B:$B,SAS_Items!$A$2,SAS!$A:$A,$B2),"")</calculatedColumnFormula>
    </tableColumn>
    <tableColumn id="36" xr3:uid="{9B54DDEC-4469-453A-B5AC-AB1FC8F66D50}" uniqueName="36" name="2.11 Annual Evaluation:" queryTableFieldId="36" dataDxfId="53">
      <calculatedColumnFormula>IFERROR(AVERAGEIFS(SAS!AK:AK,SAS!$B:$B,SAS_Items!$A$2,SAS!$A:$A,$B2),"")</calculatedColumnFormula>
    </tableColumn>
    <tableColumn id="37" xr3:uid="{1CC09D2E-F0ED-4182-AB70-5A3B23779E4A}" uniqueName="37" name="3.1 Tier 3 Systems Planning Team:" queryTableFieldId="37" dataDxfId="52">
      <calculatedColumnFormula>IFERROR(AVERAGEIFS(SAS!AL:AL,SAS!$B:$B,SAS_Items!$A$2,SAS!$A:$A,$B2),"")</calculatedColumnFormula>
    </tableColumn>
    <tableColumn id="38" xr3:uid="{FBE10AC8-C81C-4BAF-959D-E9E7FC12E4C4}" uniqueName="38" name="3.2 Team Procedures:" queryTableFieldId="38" dataDxfId="51">
      <calculatedColumnFormula>IFERROR(AVERAGEIFS(SAS!AM:AM,SAS!$B:$B,SAS_Items!$A$2,SAS!$A:$A,$B2),"")</calculatedColumnFormula>
    </tableColumn>
    <tableColumn id="39" xr3:uid="{A0F50F21-D55D-4D80-9B59-66391F8A3A82}" uniqueName="39" name="3.3 Student Identification:" queryTableFieldId="39" dataDxfId="50">
      <calculatedColumnFormula>IFERROR(AVERAGEIFS(SAS!AN:AN,SAS!$B:$B,SAS_Items!$A$2,SAS!$A:$A,$B2),"")</calculatedColumnFormula>
    </tableColumn>
    <tableColumn id="40" xr3:uid="{5D478317-6077-4B45-89F2-DA9AADC4335D}" uniqueName="40" name="3.4 Request for Assistance:" queryTableFieldId="40" dataDxfId="49">
      <calculatedColumnFormula>IFERROR(AVERAGEIFS(SAS!AO:AO,SAS!$B:$B,SAS_Items!$A$2,SAS!$A:$A,$B2),"")</calculatedColumnFormula>
    </tableColumn>
    <tableColumn id="41" xr3:uid="{B7E7DA69-4969-4820-9399-AFB82B5CCE1B}" uniqueName="41" name="3.5 Options for Tier 3 Intervention:" queryTableFieldId="41" dataDxfId="48">
      <calculatedColumnFormula>IFERROR(AVERAGEIFS(SAS!AP:AP,SAS!$B:$B,SAS_Items!$A$2,SAS!$A:$A,$B2),"")</calculatedColumnFormula>
    </tableColumn>
    <tableColumn id="42" xr3:uid="{3B5AD3CF-BABC-4431-BD28-BDEFB443ACBF}" uniqueName="42" name="3.6 Tier 3 Critical Features:" queryTableFieldId="42" dataDxfId="47">
      <calculatedColumnFormula>IFERROR(AVERAGEIFS(SAS!AQ:AQ,SAS!$B:$B,SAS_Items!$A$2,SAS!$A:$A,$B2),"")</calculatedColumnFormula>
    </tableColumn>
    <tableColumn id="43" xr3:uid="{395200DA-DB18-42D4-AA84-3AB314864C02}" uniqueName="43" name="3.7 Access to Tier 1 and Tier 2 Supports:" queryTableFieldId="43" dataDxfId="46">
      <calculatedColumnFormula>IFERROR(AVERAGEIFS(SAS!AR:AR,SAS!$B:$B,SAS_Items!$A$2,SAS!$A:$A,$B2),"")</calculatedColumnFormula>
    </tableColumn>
    <tableColumn id="44" xr3:uid="{EFAA8F3C-DFDF-41D7-BD1E-3A51AC233D3E}" uniqueName="44" name="3.8 Stakeholder Engagement:" queryTableFieldId="44" dataDxfId="45">
      <calculatedColumnFormula>IFERROR(AVERAGEIFS(SAS!AS:AS,SAS!$B:$B,SAS_Items!$A$2,SAS!$A:$A,$B2),"")</calculatedColumnFormula>
    </tableColumn>
    <tableColumn id="45" xr3:uid="{4DDA147A-EEFC-4D97-B7A2-7B917F1555AB}" uniqueName="45" name="3.9 Professional Development:" queryTableFieldId="45" dataDxfId="44">
      <calculatedColumnFormula>IFERROR(AVERAGEIFS(SAS!AT:AT,SAS!$B:$B,SAS_Items!$A$2,SAS!$A:$A,$B2),"")</calculatedColumnFormula>
    </tableColumn>
    <tableColumn id="46" xr3:uid="{6F25D4F5-0FDB-4115-942C-505FC0378CF2}" uniqueName="46" name="3.10 Generalization and Maintenance:" queryTableFieldId="46" dataDxfId="43">
      <calculatedColumnFormula>IFERROR(AVERAGEIFS(SAS!AU:AU,SAS!$B:$B,SAS_Items!$A$2,SAS!$A:$A,$B2),"")</calculatedColumnFormula>
    </tableColumn>
    <tableColumn id="47" xr3:uid="{626E28A9-81A2-448F-BCDC-19C24CFEDA7E}" uniqueName="47" name="3.11 Student Progress Monitoring:" queryTableFieldId="47" dataDxfId="42">
      <calculatedColumnFormula>IFERROR(AVERAGEIFS(SAS!AV:AV,SAS!$B:$B,SAS_Items!$A$2,SAS!$A:$A,$B2),"")</calculatedColumnFormula>
    </tableColumn>
    <tableColumn id="48" xr3:uid="{003FCD3C-B037-462E-8FD5-0A493072401D}" uniqueName="48" name="3.12 Level of Use:" queryTableFieldId="48" dataDxfId="41">
      <calculatedColumnFormula>IFERROR(AVERAGEIFS(SAS!AW:AW,SAS!$B:$B,SAS_Items!$A$2,SAS!$A:$A,$B2),"")</calculatedColumnFormula>
    </tableColumn>
    <tableColumn id="49" xr3:uid="{7AD6EF54-289B-40D7-8848-1284FF02A4C2}" uniqueName="49" name="3.13 Fidelity:" queryTableFieldId="49" dataDxfId="40">
      <calculatedColumnFormula>IFERROR(AVERAGEIFS(SAS!AX:AX,SAS!$B:$B,SAS_Items!$A$2,SAS!$A:$A,$B2),"")</calculatedColumnFormula>
    </tableColumn>
    <tableColumn id="50" xr3:uid="{DEB4FC8B-C3C8-4C52-980D-E1EB02AA03A9}" uniqueName="50" name="3.14 Annual Evaluation:" queryTableFieldId="50" dataDxfId="39">
      <calculatedColumnFormula>IFERROR(AVERAGEIFS(SAS!AY:AY,SAS!$B:$B,SAS_Items!$A$2,SAS!$A:$A,$B2),"")</calculatedColumnFormula>
    </tableColumn>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4D705-3E86-4D2A-8CC8-101F3AB37996}" name="Table9" displayName="Table9" ref="B1:CG2" totalsRowShown="0">
  <autoFilter ref="B1:CG2" xr:uid="{6D14D705-3E86-4D2A-8CC8-101F3AB37996}"/>
  <tableColumns count="84">
    <tableColumn id="1" xr3:uid="{1FD6139A-11F2-4A7D-90C9-91D70B243EDB}" name="Tier1TeamComposition">
      <calculatedColumnFormula>AVERAGEIF(TFI_T1!$D:$D,TFI_District_Items!$A$2,TFI_T1!G:G)</calculatedColumnFormula>
    </tableColumn>
    <tableColumn id="2" xr3:uid="{C0D78172-75C9-482F-8162-873AA904571C}" name="Tier1TeamOpProcedures">
      <calculatedColumnFormula>AVERAGEIF(TFI_T1!$D:$D,TFI_District_Items!$A$2,TFI_T1!H:H)</calculatedColumnFormula>
    </tableColumn>
    <tableColumn id="3" xr3:uid="{DE028073-84F8-4EA9-A7EE-4EB1D75BE2DA}" name="Tier1TeamMaxPoints">
      <calculatedColumnFormula>AVERAGEIF(TFI_T1!$D:$D,TFI_District_Items!$A$2,TFI_T1!I:I)</calculatedColumnFormula>
    </tableColumn>
    <tableColumn id="4" xr3:uid="{7D989C4F-C8EC-4EEB-83CF-D305C23D5268}" name="Tier1TeamTotalPoints">
      <calculatedColumnFormula>AVERAGEIF(TFI_T1!$D:$D,TFI_District_Items!$A$2,TFI_T1!J:J)</calculatedColumnFormula>
    </tableColumn>
    <tableColumn id="5" xr3:uid="{14730E5F-9E17-4D59-813D-8D5365A6E3EB}" name="Tier1TeamTotalRatio">
      <calculatedColumnFormula>AVERAGEIF(TFI_T1!$D:$D,TFI_District_Items!$A$2,TFI_T1!K:K)</calculatedColumnFormula>
    </tableColumn>
    <tableColumn id="6" xr3:uid="{C95275FB-C918-440B-B67B-AD7DD53E8005}" name="Tier1ImplementBehaveExpect">
      <calculatedColumnFormula>AVERAGEIF(TFI_T1!$D:$D,TFI_District_Items!$A$2,TFI_T1!L:L)</calculatedColumnFormula>
    </tableColumn>
    <tableColumn id="7" xr3:uid="{0FD7FB24-5B11-45E8-A76D-D391220332D4}" name="Tier1ImplementTeachExpect">
      <calculatedColumnFormula>AVERAGEIF(TFI_T1!$D:$D,TFI_District_Items!$A$2,TFI_T1!M:M)</calculatedColumnFormula>
    </tableColumn>
    <tableColumn id="8" xr3:uid="{9D7CF123-C257-4B20-A82B-44F604DF8CBB}" name="Tier1ImplementProbBehaveDef">
      <calculatedColumnFormula>AVERAGEIF(TFI_T1!$D:$D,TFI_District_Items!$A$2,TFI_T1!N:N)</calculatedColumnFormula>
    </tableColumn>
    <tableColumn id="9" xr3:uid="{D835AF3E-357D-4366-AED8-DC59128FC089}" name="Tier1ImplementDisciplinePolicies">
      <calculatedColumnFormula>AVERAGEIF(TFI_T1!$D:$D,TFI_District_Items!$A$2,TFI_T1!O:O)</calculatedColumnFormula>
    </tableColumn>
    <tableColumn id="10" xr3:uid="{D63CB068-9A1A-4DB8-BFCF-1660603C5F14}" name="Tier1ImplementProfessionalDev">
      <calculatedColumnFormula>AVERAGEIF(TFI_T1!$D:$D,TFI_District_Items!$A$2,TFI_T1!P:P)</calculatedColumnFormula>
    </tableColumn>
    <tableColumn id="11" xr3:uid="{F6C630D6-680E-4EA6-A51A-CF5E985EB662}" name="Tier1ImplementClassProcedures">
      <calculatedColumnFormula>AVERAGEIF(TFI_T1!$D:$D,TFI_District_Items!$A$2,TFI_T1!Q:Q)</calculatedColumnFormula>
    </tableColumn>
    <tableColumn id="12" xr3:uid="{6DF61E8E-B83B-4208-BDCE-F3ACD0B4871A}" name="Tier1ImplementFeedback">
      <calculatedColumnFormula>AVERAGEIF(TFI_T1!$D:$D,TFI_District_Items!$A$2,TFI_T1!R:R)</calculatedColumnFormula>
    </tableColumn>
    <tableColumn id="13" xr3:uid="{EC0F5C7C-98BF-4F54-AEF8-C17D66B6D913}" name="Tier1ImplementFacultyInvolve">
      <calculatedColumnFormula>AVERAGEIF(TFI_T1!$D:$D,TFI_District_Items!$A$2,TFI_T1!S:S)</calculatedColumnFormula>
    </tableColumn>
    <tableColumn id="14" xr3:uid="{FCD84512-60DD-4834-A729-D6EEFF282AEB}" name="Tier1ImplementFamilyInvolve">
      <calculatedColumnFormula>AVERAGEIF(TFI_T1!$D:$D,TFI_District_Items!$A$2,TFI_T1!T:T)</calculatedColumnFormula>
    </tableColumn>
    <tableColumn id="15" xr3:uid="{5DFDBE60-B8DE-40A9-901F-261F246AD614}" name="Tier1ImplementMaxPoints">
      <calculatedColumnFormula>AVERAGEIF(TFI_T1!$D:$D,TFI_District_Items!$A$2,TFI_T1!U:U)</calculatedColumnFormula>
    </tableColumn>
    <tableColumn id="16" xr3:uid="{C7F058AC-85D2-42C9-B94D-4430F8460D7A}" name="Tier1ImplementTotalPoints">
      <calculatedColumnFormula>AVERAGEIF(TFI_T1!$D:$D,TFI_District_Items!$A$2,TFI_T1!V:V)</calculatedColumnFormula>
    </tableColumn>
    <tableColumn id="17" xr3:uid="{86C28189-ECBD-4C95-9F89-9E9BDC2A01AF}" name="Tier1ImplementTotalRatio">
      <calculatedColumnFormula>AVERAGEIF(TFI_T1!$D:$D,TFI_District_Items!$A$2,TFI_T1!W:W)</calculatedColumnFormula>
    </tableColumn>
    <tableColumn id="18" xr3:uid="{5DF45641-8F05-42B8-A333-BBBF70ECC3A7}" name="Tier1EvaluationDisciplineData">
      <calculatedColumnFormula>AVERAGEIF(TFI_T1!$D:$D,TFI_District_Items!$A$2,TFI_T1!X:X)</calculatedColumnFormula>
    </tableColumn>
    <tableColumn id="19" xr3:uid="{CF4554B5-13F8-4026-AAE9-0E81E5E0EF5E}" name="Tier1EvaluationDecisionMaking">
      <calculatedColumnFormula>AVERAGEIF(TFI_T1!$D:$D,TFI_District_Items!$A$2,TFI_T1!Y:Y)</calculatedColumnFormula>
    </tableColumn>
    <tableColumn id="20" xr3:uid="{804CFB57-7D71-4B56-8CD5-6D93766EE0B2}" name="Tier1EvaluationFidelityData">
      <calculatedColumnFormula>AVERAGEIF(TFI_T1!$D:$D,TFI_District_Items!$A$2,TFI_T1!Z:Z)</calculatedColumnFormula>
    </tableColumn>
    <tableColumn id="21" xr3:uid="{F9E34C2F-726E-4BE1-B6D2-5F1164A29D3B}" name="Tier1EvaluationAnnualEval">
      <calculatedColumnFormula>AVERAGEIF(TFI_T1!$D:$D,TFI_District_Items!$A$2,TFI_T1!AA:AA)</calculatedColumnFormula>
    </tableColumn>
    <tableColumn id="22" xr3:uid="{0E3D0C0B-3B7C-48C1-91DD-477E46B623AC}" name="Tier1EvaluationTotalPoints">
      <calculatedColumnFormula>AVERAGEIF(TFI_T1!$D:$D,TFI_District_Items!$A$2,TFI_T1!AB:AB)</calculatedColumnFormula>
    </tableColumn>
    <tableColumn id="23" xr3:uid="{7F0A7C31-D7FE-45C2-8894-BF0CC8F6EEAA}" name="Tier1EvaluationMaxPoints">
      <calculatedColumnFormula>AVERAGEIF(TFI_T1!$D:$D,TFI_District_Items!$A$2,TFI_T1!AC:AC)</calculatedColumnFormula>
    </tableColumn>
    <tableColumn id="24" xr3:uid="{904EB3B8-FDC6-4D17-B129-36E1C873B4D3}" name="Tier1EvaluationTotalRatio">
      <calculatedColumnFormula>AVERAGEIF(TFI_T1!$D:$D,TFI_District_Items!$A$2,TFI_T1!AD:AD)</calculatedColumnFormula>
    </tableColumn>
    <tableColumn id="25" xr3:uid="{25ECCC50-6062-4A6C-B1F7-87CC0C0E9CC7}" name="Tier1MaxPoints">
      <calculatedColumnFormula>AVERAGEIF(TFI_T1!$D:$D,TFI_District_Items!$A$2,TFI_T1!AE:AE)</calculatedColumnFormula>
    </tableColumn>
    <tableColumn id="26" xr3:uid="{632616B8-FB4F-4FCF-A6DA-267710044D53}" name="Tier1TotalPoints">
      <calculatedColumnFormula>AVERAGEIF(TFI_T1!$D:$D,TFI_District_Items!$A$2,TFI_T1!AF:AF)</calculatedColumnFormula>
    </tableColumn>
    <tableColumn id="27" xr3:uid="{A4B689EB-D011-44A6-90C4-E3A5E87F3643}" name="Tier1TotalRatio">
      <calculatedColumnFormula>AVERAGEIF(TFI_T1!$D:$D,TFI_District_Items!$A$2,TFI_T1!AG:AG)</calculatedColumnFormula>
    </tableColumn>
    <tableColumn id="28" xr3:uid="{A7586B74-A584-4ADC-B125-DF66614CC1B5}" name="Tier2TeamComposition">
      <calculatedColumnFormula>AVERAGEIF(TFI_T2!$D:$D,TFI_District_Items!$A$2,TFI_T2!G:G)</calculatedColumnFormula>
    </tableColumn>
    <tableColumn id="29" xr3:uid="{94BEF3AC-18C3-4329-85A2-89C9208F15D1}" name="Tier2TeamOpProcedures">
      <calculatedColumnFormula>AVERAGEIF(TFI_T2!$D:$D,TFI_District_Items!$A$2,TFI_T2!H:H)</calculatedColumnFormula>
    </tableColumn>
    <tableColumn id="30" xr3:uid="{5BB7CBB3-7E63-4F86-ADC7-D8B58804C511}" name="Tier2TeamScreening">
      <calculatedColumnFormula>AVERAGEIF(TFI_T2!$D:$D,TFI_District_Items!$A$2,TFI_T2!I:I)</calculatedColumnFormula>
    </tableColumn>
    <tableColumn id="31" xr3:uid="{975F1EBB-7AA0-4ED6-B8FD-42DF13038347}" name="Tier2TeamRequestAssistance">
      <calculatedColumnFormula>AVERAGEIF(TFI_T2!$D:$D,TFI_District_Items!$A$2,TFI_T2!J:J)</calculatedColumnFormula>
    </tableColumn>
    <tableColumn id="32" xr3:uid="{02B59EC5-51D5-4013-A02C-E6BBC70F076E}" name="Tier2TeamTotalPoints">
      <calculatedColumnFormula>AVERAGEIF(TFI_T2!$D:$D,TFI_District_Items!$A$2,TFI_T2!K:K)</calculatedColumnFormula>
    </tableColumn>
    <tableColumn id="33" xr3:uid="{8EB9A8C4-9675-4454-A0E1-9731864E0020}" name="Tier2TeamMaxPoints">
      <calculatedColumnFormula>AVERAGEIF(TFI_T2!$D:$D,TFI_District_Items!$A$2,TFI_T2!L:L)</calculatedColumnFormula>
    </tableColumn>
    <tableColumn id="34" xr3:uid="{34D45A45-5C66-4BB3-A7BD-D853697E633D}" name="Tier2TeamTotalRatio">
      <calculatedColumnFormula>AVERAGEIF(TFI_T2!$D:$D,TFI_District_Items!$A$2,TFI_T2!M:M)</calculatedColumnFormula>
    </tableColumn>
    <tableColumn id="35" xr3:uid="{D4277D32-5930-4520-8946-9E1ED8611E10}" name="Tier2InterventionSufficientArray">
      <calculatedColumnFormula>AVERAGEIF(TFI_T2!$D:$D,TFI_District_Items!$A$2,TFI_T2!N:N)</calculatedColumnFormula>
    </tableColumn>
    <tableColumn id="36" xr3:uid="{262BB895-B355-461C-8BDB-F58711AE4FCD}" name="Tier2InterventionCriticalFeatures">
      <calculatedColumnFormula>AVERAGEIF(TFI_T2!$D:$D,TFI_District_Items!$A$2,TFI_T2!O:O)</calculatedColumnFormula>
    </tableColumn>
    <tableColumn id="37" xr3:uid="{8B736AE6-6C06-43A0-93E1-6C802CFA72F8}" name="Tier2InterventionPracticesMatched">
      <calculatedColumnFormula>AVERAGEIF(TFI_T2!$D:$D,TFI_District_Items!$A$2,TFI_T2!P:P)</calculatedColumnFormula>
    </tableColumn>
    <tableColumn id="38" xr3:uid="{437B6EFF-2068-452E-A910-2B7C46D10898}" name="Tier2InterventionAccessSupports">
      <calculatedColumnFormula>AVERAGEIF(TFI_T2!$D:$D,TFI_District_Items!$A$2,TFI_T2!Q:Q)</calculatedColumnFormula>
    </tableColumn>
    <tableColumn id="39" xr3:uid="{99E86BF5-E21A-4467-844D-AFB3986378D4}" name="Tier2InterventionProfessionalDev">
      <calculatedColumnFormula>AVERAGEIF(TFI_T2!$D:$D,TFI_District_Items!$A$2,TFI_T2!R:R)</calculatedColumnFormula>
    </tableColumn>
    <tableColumn id="40" xr3:uid="{8A43CAA6-15C6-4626-9B00-F53A66D6BC76}" name="Tier2InterventionTotalPoints">
      <calculatedColumnFormula>AVERAGEIF(TFI_T2!$D:$D,TFI_District_Items!$A$2,TFI_T2!S:S)</calculatedColumnFormula>
    </tableColumn>
    <tableColumn id="41" xr3:uid="{1D69DE27-5CA9-423D-A041-9C49ABBB0B9B}" name="Tier2InterventionMaxPoints">
      <calculatedColumnFormula>AVERAGEIF(TFI_T2!$D:$D,TFI_District_Items!$A$2,TFI_T2!T:T)</calculatedColumnFormula>
    </tableColumn>
    <tableColumn id="42" xr3:uid="{44752AE7-B245-4E53-9BAE-1FF066E6274F}" name="Tier2InterventionTotalRatio">
      <calculatedColumnFormula>AVERAGEIF(TFI_T2!$D:$D,TFI_District_Items!$A$2,TFI_T2!U:U)</calculatedColumnFormula>
    </tableColumn>
    <tableColumn id="43" xr3:uid="{0BBBD786-EAF2-42E5-92F3-2A64D7A1A290}" name="Tier2EvaluationLevelOfUse">
      <calculatedColumnFormula>AVERAGEIF(TFI_T2!$D:$D,TFI_District_Items!$A$2,TFI_T2!V:V)</calculatedColumnFormula>
    </tableColumn>
    <tableColumn id="44" xr3:uid="{C6561E22-C9F3-426E-810C-EA704158FD20}" name="Tier2EvaluationStudentPerformance">
      <calculatedColumnFormula>AVERAGEIF(TFI_T2!$D:$D,TFI_District_Items!$A$2,TFI_T2!W:W)</calculatedColumnFormula>
    </tableColumn>
    <tableColumn id="45" xr3:uid="{8B2D946A-7AB0-4DD7-B507-F09F62276D8B}" name="Tier2EvaluationFidelityData">
      <calculatedColumnFormula>AVERAGEIF(TFI_T2!$D:$D,TFI_District_Items!$A$2,TFI_T2!X:X)</calculatedColumnFormula>
    </tableColumn>
    <tableColumn id="46" xr3:uid="{C30EEF5C-2CE7-43E1-85EE-7160132E8BE0}" name="Tier2EvaluationAnnualEval">
      <calculatedColumnFormula>AVERAGEIF(TFI_T2!$D:$D,TFI_District_Items!$A$2,TFI_T2!Y:Y)</calculatedColumnFormula>
    </tableColumn>
    <tableColumn id="47" xr3:uid="{E2A717A7-75DD-4C48-9DEF-992AC7D56354}" name="Tier2EvaluationTotalPoints">
      <calculatedColumnFormula>AVERAGEIF(TFI_T2!$D:$D,TFI_District_Items!$A$2,TFI_T2!Z:Z)</calculatedColumnFormula>
    </tableColumn>
    <tableColumn id="48" xr3:uid="{4B061D2A-2318-4679-B05F-8448C5DD3D10}" name="Tier2EvaluationMaxPoints">
      <calculatedColumnFormula>AVERAGEIF(TFI_T2!$D:$D,TFI_District_Items!$A$2,TFI_T2!AA:AA)</calculatedColumnFormula>
    </tableColumn>
    <tableColumn id="49" xr3:uid="{04BF9886-A28F-454F-896D-4CFD67ACF158}" name="Tier2EvaluationTotalRatio">
      <calculatedColumnFormula>AVERAGEIF(TFI_T2!$D:$D,TFI_District_Items!$A$2,TFI_T2!AB:AB)</calculatedColumnFormula>
    </tableColumn>
    <tableColumn id="50" xr3:uid="{7468E393-4FC0-4DE1-AC78-9340F0F5AC99}" name="Tier2TotalPoints">
      <calculatedColumnFormula>AVERAGEIF(TFI_T2!$D:$D,TFI_District_Items!$A$2,TFI_T2!AC:AC)</calculatedColumnFormula>
    </tableColumn>
    <tableColumn id="51" xr3:uid="{5C70D87A-25DC-4DC5-A8E7-7FB70E2975CC}" name="Tier2MaxPoints">
      <calculatedColumnFormula>AVERAGEIF(TFI_T2!$D:$D,TFI_District_Items!$A$2,TFI_T2!AD:AD)</calculatedColumnFormula>
    </tableColumn>
    <tableColumn id="52" xr3:uid="{5084266C-123D-406D-AF8D-64D0E4906C38}" name="Tier2TotalRatio">
      <calculatedColumnFormula>AVERAGEIF(TFI_T2!$D:$D,TFI_District_Items!$A$2,TFI_T2!AE:AE)</calculatedColumnFormula>
    </tableColumn>
    <tableColumn id="53" xr3:uid="{2CE16469-FA51-4F10-B5C2-897F1BA29ED7}" name="Tier3TeamComposition">
      <calculatedColumnFormula>AVERAGEIF(TFI_T3!$D:$D,TFI_District_Items!$A$2,TFI_T3!G:G)</calculatedColumnFormula>
    </tableColumn>
    <tableColumn id="54" xr3:uid="{4A5405B3-7532-4FDC-98B2-32880FAABD5E}" name="Tier3TeamOpProcedures">
      <calculatedColumnFormula>AVERAGEIF(TFI_T3!$D:$D,TFI_District_Items!$A$2,TFI_T3!H:H)</calculatedColumnFormula>
    </tableColumn>
    <tableColumn id="55" xr3:uid="{5E158437-0930-444D-8EC0-2D8AADA5A7C5}" name="Tier3TeamScreening">
      <calculatedColumnFormula>AVERAGEIF(TFI_T3!$D:$D,TFI_District_Items!$A$2,TFI_T3!I:I)</calculatedColumnFormula>
    </tableColumn>
    <tableColumn id="56" xr3:uid="{29BE7914-EEEB-4C9A-8D42-0D6A3A9AF315}" name="Tier3TeamStudentSupport">
      <calculatedColumnFormula>AVERAGEIF(TFI_T3!$D:$D,TFI_District_Items!$A$2,TFI_T3!J:J)</calculatedColumnFormula>
    </tableColumn>
    <tableColumn id="57" xr3:uid="{0218A2F5-D1EA-4383-B13D-DD55340060A2}" name="Tier3TeamTotalPoints">
      <calculatedColumnFormula>AVERAGEIF(TFI_T3!$D:$D,TFI_District_Items!$A$2,TFI_T3!K:K)</calculatedColumnFormula>
    </tableColumn>
    <tableColumn id="58" xr3:uid="{B4BC9028-9FB1-4011-B7F1-5145A8E6309C}" name="Tier3TeamMaxPoints">
      <calculatedColumnFormula>AVERAGEIF(TFI_T3!$D:$D,TFI_District_Items!$A$2,TFI_T3!L:L)</calculatedColumnFormula>
    </tableColumn>
    <tableColumn id="59" xr3:uid="{FE2E5CAE-2CDD-449C-9C12-088816E13D68}" name="Tier3TeamTotalRatio">
      <calculatedColumnFormula>AVERAGEIF(TFI_T3!$D:$D,TFI_District_Items!$A$2,TFI_T3!M:M)</calculatedColumnFormula>
    </tableColumn>
    <tableColumn id="60" xr3:uid="{316CEADE-DE13-479E-86B0-02692F8B55C1}" name="Tier3ResourcesStaffing">
      <calculatedColumnFormula>AVERAGEIF(TFI_T3!$D:$D,TFI_District_Items!$A$2,TFI_T3!N:N)</calculatedColumnFormula>
    </tableColumn>
    <tableColumn id="61" xr3:uid="{B5E44927-8492-4EA4-871F-4A652F0103D1}" name="Tier3ResourcesInvolvement">
      <calculatedColumnFormula>AVERAGEIF(TFI_T3!$D:$D,TFI_District_Items!$A$2,TFI_T3!O:O)</calculatedColumnFormula>
    </tableColumn>
    <tableColumn id="62" xr3:uid="{70C710A7-DE0A-48A0-B88E-6371D336A3B7}" name="Tier3ResourcesProfessionalDev">
      <calculatedColumnFormula>AVERAGEIF(TFI_T3!$D:$D,TFI_District_Items!$A$2,TFI_T3!P:P)</calculatedColumnFormula>
    </tableColumn>
    <tableColumn id="63" xr3:uid="{A64B18C1-EA46-4157-98EF-A11083FAF65D}" name="Tier3ResourcesTotalPoints">
      <calculatedColumnFormula>AVERAGEIF(TFI_T3!$D:$D,TFI_District_Items!$A$2,TFI_T3!Q:Q)</calculatedColumnFormula>
    </tableColumn>
    <tableColumn id="64" xr3:uid="{56133AF3-7C2D-4B12-B3D0-8BC4BF774D2A}" name="Tier3ResourcesMaxPoints">
      <calculatedColumnFormula>AVERAGEIF(TFI_T3!$D:$D,TFI_District_Items!$A$2,TFI_T3!R:R)</calculatedColumnFormula>
    </tableColumn>
    <tableColumn id="65" xr3:uid="{18D09673-22D9-4341-A256-44759AFD0920}" name="Tier3ResourcesTotalRatio">
      <calculatedColumnFormula>AVERAGEIF(TFI_T3!$D:$D,TFI_District_Items!$A$2,TFI_T3!S:S)</calculatedColumnFormula>
    </tableColumn>
    <tableColumn id="66" xr3:uid="{746F419B-54AC-4786-887F-6C3AFCBDC5DE}" name="Tier3SupportPlansQualityLife">
      <calculatedColumnFormula>AVERAGEIF(TFI_T3!$D:$D,TFI_District_Items!$A$2,TFI_T3!T:T)</calculatedColumnFormula>
    </tableColumn>
    <tableColumn id="67" xr3:uid="{F42D97B7-D090-4FB9-B8F2-669C82BB78C0}" name="Tier3SupportPlansIndicators">
      <calculatedColumnFormula>AVERAGEIF(TFI_T3!$D:$D,TFI_District_Items!$A$2,TFI_T3!U:U)</calculatedColumnFormula>
    </tableColumn>
    <tableColumn id="68" xr3:uid="{2D773887-41CC-40FD-870E-6E69C9F70687}" name="Tier3SupportPlansHypothesis">
      <calculatedColumnFormula>AVERAGEIF(TFI_T3!$D:$D,TFI_District_Items!$A$2,TFI_T3!V:V)</calculatedColumnFormula>
    </tableColumn>
    <tableColumn id="69" xr3:uid="{2CC6F9D9-1BA6-46E5-97A7-BCB6E8602938}" name="Tier3SupportPlansComprehensive">
      <calculatedColumnFormula>AVERAGEIF(TFI_T3!$D:$D,TFI_District_Items!$A$2,TFI_T3!W:W)</calculatedColumnFormula>
    </tableColumn>
    <tableColumn id="70" xr3:uid="{D13AE4E8-E06E-4FCE-99FC-EC02B9FED8CD}" name="Tier3SupportPlansNaturalFormal">
      <calculatedColumnFormula>AVERAGEIF(TFI_T3!$D:$D,TFI_District_Items!$A$2,TFI_T3!X:X)</calculatedColumnFormula>
    </tableColumn>
    <tableColumn id="71" xr3:uid="{353BF964-DBD3-4889-A982-C700AC9E942C}" name="Tier3SupportPlansAccessSupport">
      <calculatedColumnFormula>AVERAGEIF(TFI_T3!$D:$D,TFI_District_Items!$A$2,TFI_T3!Y:Y)</calculatedColumnFormula>
    </tableColumn>
    <tableColumn id="72" xr3:uid="{58D32918-410B-40C8-81A1-F73417CA400E}" name="Tier3SupportTotalPoints">
      <calculatedColumnFormula>AVERAGEIF(TFI_T3!$D:$D,TFI_District_Items!$A$2,TFI_T3!Z:Z)</calculatedColumnFormula>
    </tableColumn>
    <tableColumn id="73" xr3:uid="{2AC09E90-1DD7-417B-B427-7D4D0C52E340}" name="Tier3SupportMaxPoints">
      <calculatedColumnFormula>AVERAGEIF(TFI_T3!$D:$D,TFI_District_Items!$A$2,TFI_T3!AA:AA)</calculatedColumnFormula>
    </tableColumn>
    <tableColumn id="74" xr3:uid="{FFA41C9E-5EF4-44EE-93BD-CA575BAFDC5D}" name="Tier3SupportTotalRatio">
      <calculatedColumnFormula>AVERAGEIF(TFI_T3!$D:$D,TFI_District_Items!$A$2,TFI_T3!AB:AB)</calculatedColumnFormula>
    </tableColumn>
    <tableColumn id="75" xr3:uid="{4132F9A5-97E6-409F-8676-A93FAECD5005}" name="Tier3EvaluationDataSystem">
      <calculatedColumnFormula>AVERAGEIF(TFI_T3!$D:$D,TFI_District_Items!$A$2,TFI_T3!AC:AC)</calculatedColumnFormula>
    </tableColumn>
    <tableColumn id="76" xr3:uid="{F053B3ED-4539-4220-88AB-FD66855E60F2}" name="Tier3EvaluationDecisionMaking">
      <calculatedColumnFormula>AVERAGEIF(TFI_T3!$D:$D,TFI_District_Items!$A$2,TFI_T3!AD:AD)</calculatedColumnFormula>
    </tableColumn>
    <tableColumn id="77" xr3:uid="{2B645A99-7C60-4F7C-878C-1561406BE744}" name="Tier3EvaluationLevelOfUse">
      <calculatedColumnFormula>AVERAGEIF(TFI_T3!$D:$D,TFI_District_Items!$A$2,TFI_T3!AE:AE)</calculatedColumnFormula>
    </tableColumn>
    <tableColumn id="78" xr3:uid="{D0E20E36-C212-4AD0-9812-731E9F278567}" name="Tier3EvaluationAnnualEval">
      <calculatedColumnFormula>AVERAGEIF(TFI_T3!$D:$D,TFI_District_Items!$A$2,TFI_T3!AF:AF)</calculatedColumnFormula>
    </tableColumn>
    <tableColumn id="79" xr3:uid="{8BD36946-A753-4CBE-8502-C08F32DF43FD}" name="Tier3EvaluationTotalPoints">
      <calculatedColumnFormula>AVERAGEIF(TFI_T3!$D:$D,TFI_District_Items!$A$2,TFI_T3!AG:AG)</calculatedColumnFormula>
    </tableColumn>
    <tableColumn id="80" xr3:uid="{C4948038-C0AC-43BD-A39C-D73A78FEA7A1}" name="Tier3EvaluationMaxPoints">
      <calculatedColumnFormula>AVERAGEIF(TFI_T3!$D:$D,TFI_District_Items!$A$2,TFI_T3!AH:AH)</calculatedColumnFormula>
    </tableColumn>
    <tableColumn id="81" xr3:uid="{FA1FA608-D4EA-4154-A15C-07ADFE54C739}" name="Tier3EvaluationTotalRatio">
      <calculatedColumnFormula>AVERAGEIF(TFI_T3!$D:$D,TFI_District_Items!$A$2,TFI_T3!AI:AI)</calculatedColumnFormula>
    </tableColumn>
    <tableColumn id="82" xr3:uid="{9072E21F-3F90-47A0-A918-A5FA3D2EE15D}" name="Tier3TotalPoints">
      <calculatedColumnFormula>AVERAGEIF(TFI_T3!$D:$D,TFI_District_Items!$A$2,TFI_T3!AJ:AJ)</calculatedColumnFormula>
    </tableColumn>
    <tableColumn id="83" xr3:uid="{E4495405-39E8-4740-B126-A37F69ABB821}" name="Tier3MaxPoints">
      <calculatedColumnFormula>AVERAGEIF(TFI_T3!$D:$D,TFI_District_Items!$A$2,TFI_T3!AK:AK)</calculatedColumnFormula>
    </tableColumn>
    <tableColumn id="84" xr3:uid="{FB748369-9BD1-40EE-A67E-B82F8F36B1A1}" name="Tier3TotalRatio">
      <calculatedColumnFormula>AVERAGEIF(TFI_T3!$D:$D,TFI_District_Items!$A$2,TFI_T3!AL:AL)</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1FD4E0-FB90-4DA2-8233-A858B2ABD77A}" name="SAS" displayName="SAS" ref="A1:AY2" tableType="queryTable" insertRow="1" totalsRowShown="0">
  <autoFilter ref="A1:AY2" xr:uid="{D11FD4E0-FB90-4DA2-8233-A858B2ABD77A}"/>
  <tableColumns count="51">
    <tableColumn id="2" xr3:uid="{DD137FFB-5662-4CF8-99CF-09016C6B16E9}" uniqueName="2" name="Organization" queryTableFieldId="2"/>
    <tableColumn id="3" xr3:uid="{918A1B91-D939-42DB-8047-12AC33489EF0}" uniqueName="3" name="SchoolYear" queryTableFieldId="3"/>
    <tableColumn id="112" xr3:uid="{480809A3-1B65-4692-8783-AF6526C75006}" uniqueName="112" name="1SW.1 Team Composition" queryTableFieldId="112"/>
    <tableColumn id="113" xr3:uid="{A1E8A4D6-56C0-4D2F-9003-10E07BE3093F}" uniqueName="113" name="1SW.2 Behavior Expectations" queryTableFieldId="113"/>
    <tableColumn id="114" xr3:uid="{6EBE5A0A-F652-45AB-81B4-999F4D57F132}" uniqueName="114" name="1SW.3 Teaching Expectations" queryTableFieldId="114"/>
    <tableColumn id="115" xr3:uid="{90AC5F8F-32C5-432E-BF88-B67D8AF9C647}" uniqueName="115" name="1SW.4 Feedback and Acknowledgment" queryTableFieldId="115"/>
    <tableColumn id="116" xr3:uid="{341A27AC-CB84-4BAB-8642-F6F064A659E5}" uniqueName="116" name="1SW.5 Behavior Definitions" queryTableFieldId="116"/>
    <tableColumn id="117" xr3:uid="{B03E4E2E-94DA-4D81-BADE-E04CB82E54DE}" uniqueName="117" name="1SW.6 Response to Behavior" queryTableFieldId="117"/>
    <tableColumn id="118" xr3:uid="{64307106-DE81-4228-8E93-498DF9C735AC}" uniqueName="118" name="1SW.7 Professional Development System" queryTableFieldId="118"/>
    <tableColumn id="119" xr3:uid="{FE5D17CE-01EC-4656-89B6-6B31FAC9EECF}" uniqueName="119" name="1SW.8 Professional Development Content" queryTableFieldId="119"/>
    <tableColumn id="120" xr3:uid="{6396B161-4BCC-479B-84E7-12A3A168B32B}" uniqueName="120" name="1SW.9 Staff Involvement" queryTableFieldId="120"/>
    <tableColumn id="121" xr3:uid="{6A1C1522-97F6-40D0-9666-9BD345C44C15}" uniqueName="121" name="1SW.10 Student / Family / Community Communication" queryTableFieldId="121"/>
    <tableColumn id="122" xr3:uid="{B77F4080-C0C0-4768-ADA6-E629CA7B9BDC}" uniqueName="122" name="1SW.11 Student / Family / Community Engagement" queryTableFieldId="122"/>
    <tableColumn id="123" xr3:uid="{F226C120-9FA6-4B67-ACE7-B78D9A97276E}" uniqueName="123" name="1SW.12 Behavior Data System" queryTableFieldId="123"/>
    <tableColumn id="124" xr3:uid="{F48062A7-2B27-4100-969B-287241D030D5}" uniqueName="124" name="1SW.13 Data-based Decision Making" queryTableFieldId="124"/>
    <tableColumn id="125" xr3:uid="{F94B228D-0BFE-42E9-A54A-0F02F5561288}" uniqueName="125" name="1SW.14 Fidelity Data" queryTableFieldId="125"/>
    <tableColumn id="126" xr3:uid="{5FCF2494-17FC-4D8D-96E9-BABE50E7BD0A}" uniqueName="126" name="1SW.15 Annual Evaluation" queryTableFieldId="126"/>
    <tableColumn id="127" xr3:uid="{396A1314-8DFB-4AC8-9E49-93CB0B41F941}" uniqueName="127" name="1C.1 Behavioral Expectations:" queryTableFieldId="127"/>
    <tableColumn id="128" xr3:uid="{D6ABE694-FD89-411D-AAEE-E6C821E96952}" uniqueName="128" name="1C.2 Procedures &amp; Routines:" queryTableFieldId="128"/>
    <tableColumn id="129" xr3:uid="{98262CC5-5E6B-4F48-93DF-5297EF574201}" uniqueName="129" name="1C.3 Feedback and Acknowledgement:" queryTableFieldId="129"/>
    <tableColumn id="130" xr3:uid="{FA5851F8-5C90-4839-9D45-F0D0516AF2D2}" uniqueName="130" name="1C.4 Response to Behavior:" queryTableFieldId="130"/>
    <tableColumn id="131" xr3:uid="{0728C5C8-8A69-49FF-A876-4594D4F6F273}" uniqueName="131" name="1C.5 Active Supervision:" queryTableFieldId="131"/>
    <tableColumn id="132" xr3:uid="{9E62D17F-11E1-47D2-AAC6-A022898DDB5F}" uniqueName="132" name="1C.6. Actively Engage Students:" queryTableFieldId="132"/>
    <tableColumn id="133" xr3:uid="{12B64EB2-CF50-4FCC-BF3C-198BC0F1B04C}" uniqueName="133" name="1C.7 Differentiated Instruction:" queryTableFieldId="133"/>
    <tableColumn id="134" xr3:uid="{B3DF12A9-1D02-4EDE-ABD3-7B78ECB845C8}" uniqueName="134" name="1C.8 Academic Success:" queryTableFieldId="134"/>
    <tableColumn id="135" xr3:uid="{F1A93B89-D20F-4330-8D22-DFAAA8AFC94D}" uniqueName="135" name="1C.9 Professional Development and Support:" queryTableFieldId="135"/>
    <tableColumn id="136" xr3:uid="{A5D71B2B-54F2-4C27-82BA-3EFF79F10A1C}" uniqueName="136" name="2.1 Behavior Support Team:" queryTableFieldId="136"/>
    <tableColumn id="137" xr3:uid="{81B4457B-8FEE-427F-9AD7-A1A49A4F7D0B}" uniqueName="137" name="2.2 Team Procedures:" queryTableFieldId="137"/>
    <tableColumn id="138" xr3:uid="{2F20B194-E880-456D-AEA9-82F1F39CD712}" uniqueName="138" name="2.3 Student Identification:" queryTableFieldId="138"/>
    <tableColumn id="139" xr3:uid="{D88EBC76-1FB7-4CEB-BBB2-F53C39892CC3}" uniqueName="139" name="2.4 Request for Assistance:" queryTableFieldId="139"/>
    <tableColumn id="140" xr3:uid="{624C0316-59B0-4A67-9765-EE7B0BCAF08B}" uniqueName="140" name="2.5 Options for Tier 2 Interventions:" queryTableFieldId="140"/>
    <tableColumn id="141" xr3:uid="{BC4BD2BF-2082-4AA5-A591-98B844B6DAF2}" uniqueName="141" name="2.6 Access to Tier I Supports:" queryTableFieldId="141"/>
    <tableColumn id="142" xr3:uid="{81E4E9D6-FD7D-4379-B26E-828540C0FA98}" uniqueName="142" name="2.7 Professional Development:" queryTableFieldId="142"/>
    <tableColumn id="143" xr3:uid="{CE07168E-B87A-4801-9B88-C951E29E514A}" uniqueName="143" name="2.8 Level of Use:" queryTableFieldId="143"/>
    <tableColumn id="144" xr3:uid="{0D3CB93C-6353-48B8-99AD-3626055C1F3F}" uniqueName="144" name="2.9 Student Performance Data:" queryTableFieldId="144"/>
    <tableColumn id="145" xr3:uid="{37C488B2-BF16-4F8D-9E0C-EC491ADA5354}" uniqueName="145" name="2.10 Fidelity of Implementation:" queryTableFieldId="145"/>
    <tableColumn id="146" xr3:uid="{6B0B6558-EF9A-47B2-827E-4BF897FFC413}" uniqueName="146" name="2.11 Annual Evaluation:" queryTableFieldId="146"/>
    <tableColumn id="147" xr3:uid="{7D8D5CED-2B54-4C39-98E6-E52AF6EAEB8D}" uniqueName="147" name="3.1 Tier 3 Systems Planning Team:" queryTableFieldId="147"/>
    <tableColumn id="148" xr3:uid="{FDA08AD2-B3C9-4C98-8727-14D0608803DD}" uniqueName="148" name="3.2 Team Procedures:" queryTableFieldId="148"/>
    <tableColumn id="149" xr3:uid="{87804EF5-6B3F-4D4E-A901-DC62A5E9D828}" uniqueName="149" name="3.3 Student Identification:" queryTableFieldId="149"/>
    <tableColumn id="150" xr3:uid="{3E6025F3-BF81-4D11-AE21-8FF5E4434764}" uniqueName="150" name="3.4 Request for Assistance:" queryTableFieldId="150"/>
    <tableColumn id="151" xr3:uid="{13F23ECC-6213-440C-8443-E4C96EE15686}" uniqueName="151" name="3.5 Options for Tier 3 Intervention:" queryTableFieldId="151"/>
    <tableColumn id="152" xr3:uid="{49167D1F-638B-4643-BF5A-839D5B905FE4}" uniqueName="152" name="3.6 Tier 3 Critical Features:" queryTableFieldId="152"/>
    <tableColumn id="153" xr3:uid="{BB3087AF-F901-49EA-82F3-204B45BBD44E}" uniqueName="153" name="3.7 Access to Tier 1 and Tier 2 Supports:" queryTableFieldId="153"/>
    <tableColumn id="154" xr3:uid="{99838BBF-927A-4995-9184-FA794AA69E01}" uniqueName="154" name="3.8 Stakeholder Engagement:" queryTableFieldId="154"/>
    <tableColumn id="155" xr3:uid="{DC9D4281-BFA5-4EA7-B188-767094CD767D}" uniqueName="155" name="3.9 Professional Development:" queryTableFieldId="155"/>
    <tableColumn id="156" xr3:uid="{32D6C931-37D9-4F07-AD61-EC7325BA0073}" uniqueName="156" name="3.10 Generalization and Maintenance:" queryTableFieldId="156"/>
    <tableColumn id="157" xr3:uid="{49AE9AD7-1038-4F26-8FCA-A322C6FD75C9}" uniqueName="157" name="3.11 Student Progress Monitoring:" queryTableFieldId="157"/>
    <tableColumn id="158" xr3:uid="{336B7B69-5D75-4A68-AAA3-0D5B59D2C8ED}" uniqueName="158" name="3.12 Level of Use:" queryTableFieldId="158"/>
    <tableColumn id="159" xr3:uid="{47DA902F-4B60-4FA1-ABCD-565D9915CF8D}" uniqueName="159" name="3.13 Fidelity:" queryTableFieldId="159"/>
    <tableColumn id="160" xr3:uid="{E1CC0D43-BCB6-44E6-9DAB-AED3DC302EA0}" uniqueName="160" name="3.14 Annual Evaluation:" queryTableFieldId="160"/>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FB48B4-D310-4264-9824-94F3F0D04C06}" name="TFI" displayName="TFI" ref="A1:DB2" tableType="queryTable" insertRow="1" totalsRowShown="0">
  <autoFilter ref="A1:DB2" xr:uid="{38FB48B4-D310-4264-9824-94F3F0D04C06}"/>
  <tableColumns count="106">
    <tableColumn id="1" xr3:uid="{24DC6E98-5087-4692-AA8F-ED4D64AB0CC6}" uniqueName="1" name="TFI21Id" queryTableFieldId="1"/>
    <tableColumn id="2" xr3:uid="{B2C2F296-9DB0-431F-ACDA-44B89D7651B1}" uniqueName="2" name="SchoolId" queryTableFieldId="2"/>
    <tableColumn id="3" xr3:uid="{74538EDB-62A2-4828-879C-649CF230E044}" uniqueName="3" name="School" queryTableFieldId="3"/>
    <tableColumn id="4" xr3:uid="{4957882E-0DEB-40C0-9E0E-750135CF7E9C}" uniqueName="4" name="CityName" queryTableFieldId="4"/>
    <tableColumn id="5" xr3:uid="{A4B7F1BA-FCE9-4ABE-B439-2DFE8860E9CD}" uniqueName="5" name="StateName" queryTableFieldId="5"/>
    <tableColumn id="6" xr3:uid="{6AFF9980-BB21-442E-B687-0D3C0E41F57E}" uniqueName="6" name="Textbox8" queryTableFieldId="6"/>
    <tableColumn id="7" xr3:uid="{68262122-4BE1-4266-B433-18F99F980D7F}" uniqueName="7" name="DateCompleted" queryTableFieldId="7" dataDxfId="38"/>
    <tableColumn id="8" xr3:uid="{B940749A-02C9-490E-8A85-6B881B5FF2F2}" uniqueName="8" name="SchoolBeginYear" queryTableFieldId="8"/>
    <tableColumn id="9" xr3:uid="{BDE8460A-76FE-4424-B7F9-1F88EB42B21F}" uniqueName="9" name="SchoolYear" queryTableFieldId="9"/>
    <tableColumn id="10" xr3:uid="{4B39A669-7565-492F-8AC8-D8743F8E5629}" uniqueName="10" name="SchoolNCESId" queryTableFieldId="10"/>
    <tableColumn id="11" xr3:uid="{099AEE49-3F8E-4465-BE89-C0C8AB1E63D4}" uniqueName="11" name="District" queryTableFieldId="11"/>
    <tableColumn id="12" xr3:uid="{8A96F7E2-DEBE-4739-A614-77F2F63C54B9}" uniqueName="12" name="DistrictNCESId" queryTableFieldId="12"/>
    <tableColumn id="13" xr3:uid="{7C07685D-2535-4970-BB54-37295CEE8B3F}" uniqueName="13" name="TeamMembers" queryTableFieldId="13"/>
    <tableColumn id="14" xr3:uid="{7E5905FA-2366-4A7F-8590-D52137FA40DF}" uniqueName="14" name="TFIWalkthrough" queryTableFieldId="14"/>
    <tableColumn id="15" xr3:uid="{B08646EF-5E3D-4663-A3E8-41A4498F0327}" uniqueName="15" name="Tier1Assessed" queryTableFieldId="15"/>
    <tableColumn id="16" xr3:uid="{338DEEA1-C568-4633-B129-AD8782BC56E7}" uniqueName="16" name="Tier3Assessed" queryTableFieldId="16"/>
    <tableColumn id="17" xr3:uid="{BA34324E-4983-4A1D-B15A-FCDA4B1259D5}" uniqueName="17" name="Tier2Assessed" queryTableFieldId="17"/>
    <tableColumn id="18" xr3:uid="{5CB7C252-088F-4399-8316-AB22627C8EB4}" uniqueName="18" name="Tier1TeamComposition" queryTableFieldId="18"/>
    <tableColumn id="19" xr3:uid="{EEC60863-0269-4FD8-A9ED-54F57D044558}" uniqueName="19" name="Tier1TeamOpProcedures" queryTableFieldId="19"/>
    <tableColumn id="20" xr3:uid="{7959B9CC-C2B7-4004-AA4C-CDB080274AB3}" uniqueName="20" name="Tier1TeamMaxPoints" queryTableFieldId="20"/>
    <tableColumn id="21" xr3:uid="{C60AFE42-1236-4404-9785-1341FB3AD4E3}" uniqueName="21" name="Tier1TeamTotalPoints" queryTableFieldId="21"/>
    <tableColumn id="22" xr3:uid="{239504E0-53B2-41C5-B3EB-1CC82B4C951E}" uniqueName="22" name="Tier1TeamTotalRatio" queryTableFieldId="22"/>
    <tableColumn id="23" xr3:uid="{32594C38-1F2C-4774-85C1-9E0EB9307B3B}" uniqueName="23" name="Tier1ImplementBehaveExpect" queryTableFieldId="23"/>
    <tableColumn id="24" xr3:uid="{3D9661F2-EFCA-4F39-BE63-1836EABD02BD}" uniqueName="24" name="Tier1ImplementTeachExpect" queryTableFieldId="24"/>
    <tableColumn id="25" xr3:uid="{C2708862-04CD-4DCC-9430-4FC9ADC00DB0}" uniqueName="25" name="Tier1ImplementProbBehaveDef" queryTableFieldId="25"/>
    <tableColumn id="26" xr3:uid="{FFFEAB6E-FCBC-43CD-BA80-43F3A36F29AB}" uniqueName="26" name="Tier1ImplementDisciplinePolicies" queryTableFieldId="26"/>
    <tableColumn id="27" xr3:uid="{B0D539E1-935E-4C08-B706-DAF297016D34}" uniqueName="27" name="Tier1ImplementProfessionalDev" queryTableFieldId="27"/>
    <tableColumn id="28" xr3:uid="{597369E7-092D-414B-A6EB-2185B364E477}" uniqueName="28" name="Tier1ImplementClassProcedures" queryTableFieldId="28"/>
    <tableColumn id="29" xr3:uid="{F42C6F28-A8AC-4317-8728-89041C56129D}" uniqueName="29" name="Tier1ImplementFeedback" queryTableFieldId="29"/>
    <tableColumn id="30" xr3:uid="{6DD5AE4F-BC96-4E8A-A988-65DF0D3B86B3}" uniqueName="30" name="Tier1ImplementFacultyInvolve" queryTableFieldId="30"/>
    <tableColumn id="31" xr3:uid="{40A96B2D-CF5F-4F62-9D8B-F2F764141D6A}" uniqueName="31" name="Tier1ImplementFamilyInvolve" queryTableFieldId="31"/>
    <tableColumn id="32" xr3:uid="{E3685E38-8F08-4BA2-9F00-D1D941C579AD}" uniqueName="32" name="Tier1ImplementMaxPoints" queryTableFieldId="32"/>
    <tableColumn id="33" xr3:uid="{0298E8BA-AF9F-41CB-A9AE-6AD6FB8C3383}" uniqueName="33" name="Tier1ImplementTotalPoints" queryTableFieldId="33"/>
    <tableColumn id="34" xr3:uid="{9048CC6D-3E0C-407C-802B-07BF8637FEEF}" uniqueName="34" name="Tier1ImplementTotalRatio" queryTableFieldId="34"/>
    <tableColumn id="35" xr3:uid="{05339FDE-D28C-4E35-9627-37451873D75D}" uniqueName="35" name="Tier1EvaluationDisciplineData" queryTableFieldId="35"/>
    <tableColumn id="36" xr3:uid="{C4878A9D-5D35-4800-BFFB-5AEB185B4DDE}" uniqueName="36" name="Tier1EvaluationDecisionMaking" queryTableFieldId="36"/>
    <tableColumn id="37" xr3:uid="{83F77784-0966-43C6-A837-569CA3EA7112}" uniqueName="37" name="Tier1EvaluationFidelityData" queryTableFieldId="37"/>
    <tableColumn id="38" xr3:uid="{079B7EAC-909D-4EC4-96B9-8B4ABEF826BB}" uniqueName="38" name="Tier1EvaluationAnnualEval" queryTableFieldId="38"/>
    <tableColumn id="39" xr3:uid="{9CAB82E1-AA83-48AE-8E0E-C5F71B776875}" uniqueName="39" name="Tier1EvaluationTotalPoints" queryTableFieldId="39"/>
    <tableColumn id="40" xr3:uid="{65176EE7-F935-40F5-A40A-1688853FA068}" uniqueName="40" name="Tier1EvaluationMaxPoints" queryTableFieldId="40"/>
    <tableColumn id="41" xr3:uid="{96C53357-D843-4369-A4D0-5F3475682D00}" uniqueName="41" name="Tier1EvaluationTotalRatio" queryTableFieldId="41"/>
    <tableColumn id="42" xr3:uid="{EF0B9FF0-C2C5-45D3-88D8-0DA8DA507F19}" uniqueName="42" name="Tier1MaxPoints" queryTableFieldId="42"/>
    <tableColumn id="43" xr3:uid="{B46C4114-E261-4FFD-9982-1B24161F469A}" uniqueName="43" name="Tier1TotalPoints" queryTableFieldId="43"/>
    <tableColumn id="44" xr3:uid="{7C84943E-F106-41D8-8AC5-CFC32F50DA21}" uniqueName="44" name="Tier1TotalRatio" queryTableFieldId="44"/>
    <tableColumn id="45" xr3:uid="{9BE4ED44-50DB-4FB4-95AA-7C74018516FE}" uniqueName="45" name="Tier2TeamComposition" queryTableFieldId="45"/>
    <tableColumn id="46" xr3:uid="{2186A0F7-4584-438D-BA97-1824B5E3C2E4}" uniqueName="46" name="Tier2TeamOpProcedures" queryTableFieldId="46"/>
    <tableColumn id="47" xr3:uid="{C39E3B32-CED4-4CFE-8A78-F4A464ACE942}" uniqueName="47" name="Tier2TeamScreening" queryTableFieldId="47"/>
    <tableColumn id="48" xr3:uid="{C8A30778-DC4E-439B-8857-0827AD20034B}" uniqueName="48" name="Tier2TeamRequestAssistance" queryTableFieldId="48"/>
    <tableColumn id="49" xr3:uid="{6EFB6B25-1EBF-48A2-89C3-22FE2C08D0B1}" uniqueName="49" name="Tier2TeamTotalPoints" queryTableFieldId="49"/>
    <tableColumn id="50" xr3:uid="{E1D87326-1044-4B78-8D07-AE0482A670BE}" uniqueName="50" name="Tier2TeamMaxPoints" queryTableFieldId="50"/>
    <tableColumn id="51" xr3:uid="{5BFC010F-2128-4668-9AB1-04B6C1093EDC}" uniqueName="51" name="Tier2TeamTotalRatio" queryTableFieldId="51"/>
    <tableColumn id="52" xr3:uid="{7EB4B885-3F1A-4A52-8302-F8C66D58A1FE}" uniqueName="52" name="Tier2InterventionSufficientArray" queryTableFieldId="52"/>
    <tableColumn id="53" xr3:uid="{5D8F0C41-E45B-4115-8768-52FBDE3BBE85}" uniqueName="53" name="Tier2InterventionCriticalFeatures" queryTableFieldId="53"/>
    <tableColumn id="54" xr3:uid="{41D787C0-CE19-4555-AFB0-C636B3BD7734}" uniqueName="54" name="Tier2InterventionPracticesMatched" queryTableFieldId="54"/>
    <tableColumn id="55" xr3:uid="{3A7E10BE-E0D0-4F1F-A2B4-1B02EECA8AA3}" uniqueName="55" name="Tier2InterventionAccessSupports" queryTableFieldId="55"/>
    <tableColumn id="56" xr3:uid="{2EA770CF-240E-498D-A1C4-585DA95CE157}" uniqueName="56" name="Tier2InterventionProfessionalDev" queryTableFieldId="56"/>
    <tableColumn id="57" xr3:uid="{8A53FBC6-A999-4D36-B32A-3D1DD644B28F}" uniqueName="57" name="Tier2InterventionTotalPoints" queryTableFieldId="57"/>
    <tableColumn id="58" xr3:uid="{20534EC9-8920-4A29-98AF-91CDF5D403EB}" uniqueName="58" name="Tier2InterventionMaxPoints" queryTableFieldId="58"/>
    <tableColumn id="59" xr3:uid="{3CBD8029-DEB9-4E48-B878-A70C718DE3E8}" uniqueName="59" name="Tier2InterventionTotalRatio" queryTableFieldId="59"/>
    <tableColumn id="60" xr3:uid="{599781B2-9921-428F-9376-CF68EC69EB40}" uniqueName="60" name="Tier2EvaluationLevelOfUse" queryTableFieldId="60"/>
    <tableColumn id="61" xr3:uid="{F4381E95-6E38-4605-9F84-7390AE534C58}" uniqueName="61" name="Tier2EvaluationStudentPerformance" queryTableFieldId="61"/>
    <tableColumn id="62" xr3:uid="{66993D9E-1F28-4DE1-8D1C-4A44CC66609D}" uniqueName="62" name="Tier2EvaluationFidelityData" queryTableFieldId="62"/>
    <tableColumn id="63" xr3:uid="{BC017BEA-C00E-4545-9774-4A3B7D96A4C2}" uniqueName="63" name="Tier2EvaluationAnnualEval" queryTableFieldId="63"/>
    <tableColumn id="64" xr3:uid="{6FACD885-04A3-49BE-91F8-2CDD83723191}" uniqueName="64" name="Tier2EvaluationTotalPoints" queryTableFieldId="64"/>
    <tableColumn id="65" xr3:uid="{35CC1D09-8FC0-4420-A93D-5150D704FECB}" uniqueName="65" name="Tier2EvaluationMaxPoints" queryTableFieldId="65"/>
    <tableColumn id="66" xr3:uid="{BFBB8A78-09AB-4B99-92CF-2FA367519E97}" uniqueName="66" name="Tier2EvaluationTotalRatio" queryTableFieldId="66"/>
    <tableColumn id="67" xr3:uid="{286417FE-1D2A-4BE6-B303-41AB64916A0A}" uniqueName="67" name="Tier2TotalPoints" queryTableFieldId="67"/>
    <tableColumn id="68" xr3:uid="{9F199940-C655-4803-B112-05E4DFB3AA20}" uniqueName="68" name="Tier2MaxPoints" queryTableFieldId="68"/>
    <tableColumn id="69" xr3:uid="{6C3715DC-3FAC-425C-93F7-E6363CF9A379}" uniqueName="69" name="Tier2TotalRatio" queryTableFieldId="69"/>
    <tableColumn id="70" xr3:uid="{B89C9C3A-FB8C-4483-8E13-D3A8DF28FDB4}" uniqueName="70" name="Tier3TeamComposition" queryTableFieldId="70"/>
    <tableColumn id="71" xr3:uid="{C970626E-F0F8-40FB-9651-83F43F45F821}" uniqueName="71" name="Tier3TeamOpProcedures" queryTableFieldId="71"/>
    <tableColumn id="72" xr3:uid="{3B12A076-EB00-49EF-98C5-CA0452F12231}" uniqueName="72" name="Tier3TeamScreening" queryTableFieldId="72"/>
    <tableColumn id="73" xr3:uid="{33F74D16-6012-4EC1-80B8-EFD3C8E1B5B2}" uniqueName="73" name="Tier3TeamStudentSupport" queryTableFieldId="73"/>
    <tableColumn id="74" xr3:uid="{109034FD-ABC2-4CF5-8525-562E9F8529D2}" uniqueName="74" name="Tier3TeamTotalPoints" queryTableFieldId="74"/>
    <tableColumn id="75" xr3:uid="{0C7DA947-20EF-42A2-B683-AC19610DB50F}" uniqueName="75" name="Tier3TeamMaxPoints" queryTableFieldId="75"/>
    <tableColumn id="76" xr3:uid="{DA8E65F1-5BA8-4C37-AF06-CF669290E3E3}" uniqueName="76" name="Tier3TeamTotalRatio" queryTableFieldId="76"/>
    <tableColumn id="77" xr3:uid="{3B204FDA-7DD9-42BE-B079-7315057806A5}" uniqueName="77" name="Tier3ResourcesStaffing" queryTableFieldId="77"/>
    <tableColumn id="78" xr3:uid="{0E24472B-F29D-4144-BAE8-D68F072A4A87}" uniqueName="78" name="Tier3ResourcesInvolvement" queryTableFieldId="78"/>
    <tableColumn id="79" xr3:uid="{9C009241-F14F-4BA0-B565-C42199C11960}" uniqueName="79" name="Tier3ResourcesProfessionalDev" queryTableFieldId="79"/>
    <tableColumn id="80" xr3:uid="{375E3273-7180-497D-BD28-261E10DC6F22}" uniqueName="80" name="Tier3ResourcesTotalPoints" queryTableFieldId="80"/>
    <tableColumn id="81" xr3:uid="{FBE6751B-D343-496F-823E-96131E20CE60}" uniqueName="81" name="Tier3ResourcesMaxPoints" queryTableFieldId="81"/>
    <tableColumn id="82" xr3:uid="{DF02D0A6-DC03-4C4D-8EB6-FB57671B1E43}" uniqueName="82" name="Tier3ResourcesTotalRatio" queryTableFieldId="82"/>
    <tableColumn id="83" xr3:uid="{2FBFA41E-DEE2-42E9-BF50-44AA3B113DFE}" uniqueName="83" name="Tier3SupportPlansQualityLife" queryTableFieldId="83"/>
    <tableColumn id="84" xr3:uid="{9F3141CB-4A06-4E81-B77D-C790F42618D7}" uniqueName="84" name="Tier3SupportPlansIndicators" queryTableFieldId="84"/>
    <tableColumn id="85" xr3:uid="{B1EC9E39-D14B-45C6-8372-9D133E24ACBA}" uniqueName="85" name="Tier3SupportPlansHypothesis" queryTableFieldId="85"/>
    <tableColumn id="86" xr3:uid="{7788BFA9-5F2B-4349-9F8C-1276E9A9C69B}" uniqueName="86" name="Tier3SupportPlansComprehensive" queryTableFieldId="86"/>
    <tableColumn id="87" xr3:uid="{778304A2-B1C8-4401-9B8E-FD4AAAFF6763}" uniqueName="87" name="Tier3SupportPlansNaturalFormal" queryTableFieldId="87"/>
    <tableColumn id="88" xr3:uid="{FC4F5AC6-9858-4EB7-875C-29B13BE9CD74}" uniqueName="88" name="Tier3SupportPlansAccessSupport" queryTableFieldId="88"/>
    <tableColumn id="89" xr3:uid="{30B99C6F-CF48-49EF-8944-A32CA76838FA}" uniqueName="89" name="Tier3SupportTotalPoints" queryTableFieldId="89"/>
    <tableColumn id="90" xr3:uid="{6E780009-9062-40B4-A3D9-07D4600D9BEE}" uniqueName="90" name="Tier3SupportMaxPoints" queryTableFieldId="90"/>
    <tableColumn id="91" xr3:uid="{9F4B848E-6725-4FA6-B2A1-F8B7A53CC273}" uniqueName="91" name="Tier3SupportTotalRatio" queryTableFieldId="91"/>
    <tableColumn id="92" xr3:uid="{797B985C-6A1A-4AB1-AF47-58AEE6C555ED}" uniqueName="92" name="Tier3EvaluationDataSystem" queryTableFieldId="92"/>
    <tableColumn id="93" xr3:uid="{7DDAFF2B-4894-42D9-879C-18AC3B23301B}" uniqueName="93" name="Tier3EvaluationDecisionMaking" queryTableFieldId="93"/>
    <tableColumn id="94" xr3:uid="{8A5E332D-D8CD-4D54-BA55-E9F50CFC0CE6}" uniqueName="94" name="Tier3EvaluationLevelOfUse" queryTableFieldId="94"/>
    <tableColumn id="95" xr3:uid="{BAED55F5-86E4-4EF2-AC7A-FF10874CA4F6}" uniqueName="95" name="Tier3EvaluationAnnualEval" queryTableFieldId="95"/>
    <tableColumn id="96" xr3:uid="{FA7419D3-8B61-4B60-94C0-E51B1E5A8127}" uniqueName="96" name="Tier3EvaluationTotalPoints" queryTableFieldId="96"/>
    <tableColumn id="97" xr3:uid="{724C3C2C-E855-4BC9-93C4-1DE73573FDA6}" uniqueName="97" name="Tier3EvaluationMaxPoints" queryTableFieldId="97"/>
    <tableColumn id="98" xr3:uid="{6D770CD7-6D08-4DB1-9750-3D854ECA4A92}" uniqueName="98" name="Tier3EvaluationTotalRatio" queryTableFieldId="98"/>
    <tableColumn id="99" xr3:uid="{37B081B0-CF98-4800-9484-589CF0C7C3D4}" uniqueName="99" name="Tier3TotalPoints" queryTableFieldId="99"/>
    <tableColumn id="100" xr3:uid="{BDDCDCC9-1030-416D-A3F2-3B2369DE00CC}" uniqueName="100" name="Tier3MaxPoints" queryTableFieldId="100"/>
    <tableColumn id="101" xr3:uid="{3CB2520B-6CDD-4318-B61E-41BD9A015DB9}" uniqueName="101" name="Tier3TotalRatio" queryTableFieldId="101"/>
    <tableColumn id="102" xr3:uid="{E99F59DC-D041-49FD-A363-4C10FFD2E4D2}" uniqueName="102" name="TotalPoints" queryTableFieldId="102"/>
    <tableColumn id="103" xr3:uid="{6D3C627E-5796-4463-BD63-E25735F0056E}" uniqueName="103" name="MaxPoints" queryTableFieldId="103"/>
    <tableColumn id="104" xr3:uid="{C2060689-0EDA-4E3B-B012-6066942DABF8}" uniqueName="104" name="TotalRatio" queryTableFieldId="104"/>
    <tableColumn id="105" xr3:uid="{D8FECB0D-03B4-4345-A1C6-1E2C21BE03FB}" uniqueName="105" name="DateCreated" queryTableFieldId="105" dataDxfId="37"/>
    <tableColumn id="106" xr3:uid="{AD1F6F91-43D5-4A7B-A586-F67E0B2D4B93}" uniqueName="106" name="DateModified" queryTableFieldId="106" dataDxfId="36"/>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4C07A7-7889-4C4A-9C21-11F2577117D1}" name="TFI_T1" displayName="TFI_T1" ref="A1:AI2" tableType="queryTable" insertRow="1" totalsRowShown="0">
  <autoFilter ref="A1:AI2" xr:uid="{7A4C07A7-7889-4C4A-9C21-11F2577117D1}"/>
  <tableColumns count="35">
    <tableColumn id="3" xr3:uid="{B0704E39-1730-4AE9-AE1F-597BEF5C6939}" uniqueName="3" name="School" queryTableFieldId="3"/>
    <tableColumn id="11" xr3:uid="{AD6F7454-AF90-4CD5-894E-F6616904ABF7}" uniqueName="11" name="District" queryTableFieldId="11"/>
    <tableColumn id="7" xr3:uid="{08A19E9F-D081-4212-8DD6-CFCC3BBD87BE}" uniqueName="7" name="DateCompleted" queryTableFieldId="7" dataDxfId="35"/>
    <tableColumn id="9" xr3:uid="{FD8EBF8D-DB4F-4E7F-9596-1C0BBEB1CE64}" uniqueName="9" name="SchoolYear" queryTableFieldId="9"/>
    <tableColumn id="13" xr3:uid="{6DE98CD4-2BAB-4DB2-AE2C-39E7DDD62A9F}" uniqueName="13" name="TeamMembers" queryTableFieldId="13"/>
    <tableColumn id="14" xr3:uid="{16141F08-4479-42F2-9125-BC0C345F485C}" uniqueName="14" name="TFIWalkthrough" queryTableFieldId="14"/>
    <tableColumn id="18" xr3:uid="{BD88550F-CEC3-40BC-8078-9A0E8F98DA78}" uniqueName="18" name="Tier1TeamComposition" queryTableFieldId="18"/>
    <tableColumn id="19" xr3:uid="{DB9F547E-C638-4B7A-9F4D-23280989F8B8}" uniqueName="19" name="Tier1TeamOpProcedures" queryTableFieldId="19"/>
    <tableColumn id="20" xr3:uid="{E7F59132-676C-4BD2-95F1-9D9B294BE7FE}" uniqueName="20" name="Tier1TeamMaxPoints" queryTableFieldId="20"/>
    <tableColumn id="21" xr3:uid="{0D61683B-17E0-45B6-AE2E-EA73B4DD4DBB}" uniqueName="21" name="Tier1TeamTotalPoints" queryTableFieldId="21"/>
    <tableColumn id="22" xr3:uid="{C426B103-19BF-466F-8698-589D96774276}" uniqueName="22" name="Tier1TeamTotalRatio" queryTableFieldId="22"/>
    <tableColumn id="23" xr3:uid="{1F44EE5F-EDDC-46B1-8B91-3FD7CB920A40}" uniqueName="23" name="Tier1ImplementBehaveExpect" queryTableFieldId="23"/>
    <tableColumn id="24" xr3:uid="{511DB79A-C8FA-4AD2-B60C-443C2558854A}" uniqueName="24" name="Tier1ImplementTeachExpect" queryTableFieldId="24"/>
    <tableColumn id="25" xr3:uid="{99967D8B-C5D8-4F40-ACA3-EECFB22E105B}" uniqueName="25" name="Tier1ImplementProbBehaveDef" queryTableFieldId="25"/>
    <tableColumn id="26" xr3:uid="{D520C074-8695-4269-ACFE-94729527715B}" uniqueName="26" name="Tier1ImplementDisciplinePolicies" queryTableFieldId="26"/>
    <tableColumn id="27" xr3:uid="{34A8A519-6833-4D03-802F-FF673CA4C354}" uniqueName="27" name="Tier1ImplementProfessionalDev" queryTableFieldId="27"/>
    <tableColumn id="28" xr3:uid="{559BD32F-FE0B-4069-8401-8FD42CCD71BD}" uniqueName="28" name="Tier1ImplementClassProcedures" queryTableFieldId="28"/>
    <tableColumn id="29" xr3:uid="{014F4CEF-89E2-4B84-BA7B-7FC74F13E176}" uniqueName="29" name="Tier1ImplementFeedback" queryTableFieldId="29"/>
    <tableColumn id="30" xr3:uid="{970CD518-447E-42C2-B929-1230BDB37788}" uniqueName="30" name="Tier1ImplementFacultyInvolve" queryTableFieldId="30"/>
    <tableColumn id="31" xr3:uid="{AF913A36-18C7-447B-96D1-9D55CEA64248}" uniqueName="31" name="Tier1ImplementFamilyInvolve" queryTableFieldId="31"/>
    <tableColumn id="32" xr3:uid="{7FA9081E-FF90-43BD-A4F9-82B474D2124F}" uniqueName="32" name="Tier1ImplementMaxPoints" queryTableFieldId="32"/>
    <tableColumn id="33" xr3:uid="{FBFBE75D-13D2-4789-9146-CE6E35B7EEF6}" uniqueName="33" name="Tier1ImplementTotalPoints" queryTableFieldId="33"/>
    <tableColumn id="34" xr3:uid="{EA362A98-57D8-4917-AA97-F4852AFF7A23}" uniqueName="34" name="Tier1ImplementTotalRatio" queryTableFieldId="34"/>
    <tableColumn id="35" xr3:uid="{FEEB4B67-78EE-44B3-9A00-A41715726E7C}" uniqueName="35" name="Tier1EvaluationDisciplineData" queryTableFieldId="35"/>
    <tableColumn id="36" xr3:uid="{056EF8C0-80D7-4B14-AF13-8016AF03D6FD}" uniqueName="36" name="Tier1EvaluationDecisionMaking" queryTableFieldId="36"/>
    <tableColumn id="37" xr3:uid="{B4D6645B-64E0-4E75-B01A-29197593DA0D}" uniqueName="37" name="Tier1EvaluationFidelityData" queryTableFieldId="37"/>
    <tableColumn id="38" xr3:uid="{D319E47D-6282-4B76-9194-B111F9E5B538}" uniqueName="38" name="Tier1EvaluationAnnualEval" queryTableFieldId="38"/>
    <tableColumn id="39" xr3:uid="{6B4FB524-629F-4030-A720-6BEC25E58E7D}" uniqueName="39" name="Tier1EvaluationTotalPoints" queryTableFieldId="39"/>
    <tableColumn id="40" xr3:uid="{C0C42DFD-4C7E-4B83-A44E-A1D4DB1DFC35}" uniqueName="40" name="Tier1EvaluationMaxPoints" queryTableFieldId="40"/>
    <tableColumn id="41" xr3:uid="{81D407AA-A153-4ABE-9DCD-11AFAC23C689}" uniqueName="41" name="Tier1EvaluationTotalRatio" queryTableFieldId="41"/>
    <tableColumn id="42" xr3:uid="{0927CB07-9CC6-4F50-9FEE-BEFD73551591}" uniqueName="42" name="Tier1MaxPoints" queryTableFieldId="42"/>
    <tableColumn id="43" xr3:uid="{8E516E37-93DD-4A80-AAA7-36F2E6F7FFFD}" uniqueName="43" name="Tier1TotalPoints" queryTableFieldId="43"/>
    <tableColumn id="44" xr3:uid="{643BF4BC-D791-4D39-8047-E580B7B0F253}" uniqueName="44" name="Tier1TotalRatio" queryTableFieldId="44"/>
    <tableColumn id="105" xr3:uid="{5FD68846-6AC2-4574-858D-4A105EBF15B7}" uniqueName="105" name="DateCreated" queryTableFieldId="105" dataDxfId="34"/>
    <tableColumn id="106" xr3:uid="{FD34845D-1DDF-48E9-99DB-41ACF0526A0A}" uniqueName="106" name="DateModified" queryTableFieldId="106" dataDxfId="33"/>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711DB5-DA8A-4D2C-BD01-D39A77340C40}" name="TFI_T2" displayName="TFI_T2" ref="A1:AG2" tableType="queryTable" insertRow="1" totalsRowShown="0">
  <autoFilter ref="A1:AG2" xr:uid="{F2711DB5-DA8A-4D2C-BD01-D39A77340C40}"/>
  <tableColumns count="33">
    <tableColumn id="3" xr3:uid="{A5849487-F75D-4B07-8DD3-64342A29B067}" uniqueName="3" name="School" queryTableFieldId="3"/>
    <tableColumn id="11" xr3:uid="{893718C1-6420-4A4F-A0EC-D9E8FBC37E4A}" uniqueName="11" name="District" queryTableFieldId="11"/>
    <tableColumn id="7" xr3:uid="{3BCD22E7-A408-411F-B9D4-E90BC11FB466}" uniqueName="7" name="DateCompleted" queryTableFieldId="7" dataDxfId="32"/>
    <tableColumn id="9" xr3:uid="{175289D9-00CE-4521-B213-9B641B9E5000}" uniqueName="9" name="SchoolYear" queryTableFieldId="9"/>
    <tableColumn id="13" xr3:uid="{3C018CC0-F93E-405A-B5F1-93F318CAE5F5}" uniqueName="13" name="TeamMembers" queryTableFieldId="13"/>
    <tableColumn id="14" xr3:uid="{08BC2F00-2279-46F5-A929-F028CF47944E}" uniqueName="14" name="TFIWalkthrough" queryTableFieldId="14"/>
    <tableColumn id="16" xr3:uid="{DFC0EC5F-A4A6-4165-A6D3-E4C3CCE30A2E}" uniqueName="16" name="Tier2TeamComposition" queryTableFieldId="16"/>
    <tableColumn id="17" xr3:uid="{0BA45F48-CA85-4A7C-8C1C-C2E7C28C12A9}" uniqueName="17" name="Tier2TeamOpProcedures" queryTableFieldId="17"/>
    <tableColumn id="18" xr3:uid="{F10253BF-8C12-4245-B433-7D6A0B3D402E}" uniqueName="18" name="Tier2TeamScreening" queryTableFieldId="18"/>
    <tableColumn id="19" xr3:uid="{C162D9E4-D47F-4773-AB4E-E2CD889D7649}" uniqueName="19" name="Tier2TeamRequestAssistance" queryTableFieldId="19"/>
    <tableColumn id="20" xr3:uid="{A8D3C321-3002-42BA-ABE1-28B8A6FE1A9A}" uniqueName="20" name="Tier2TeamTotalPoints" queryTableFieldId="20"/>
    <tableColumn id="21" xr3:uid="{867E142B-6BD1-42E1-B338-7AAF23BF1E4A}" uniqueName="21" name="Tier2TeamMaxPoints" queryTableFieldId="21"/>
    <tableColumn id="22" xr3:uid="{BF908062-E37C-4052-8CA0-88B4DD2F15BA}" uniqueName="22" name="Tier2TeamTotalRatio" queryTableFieldId="22"/>
    <tableColumn id="23" xr3:uid="{88491A20-E6CB-4622-943A-A3131584DE90}" uniqueName="23" name="Tier2InterventionSufficientArray" queryTableFieldId="23"/>
    <tableColumn id="24" xr3:uid="{68232AA8-2DF4-41E8-8C40-019537592047}" uniqueName="24" name="Tier2InterventionCriticalFeatures" queryTableFieldId="24"/>
    <tableColumn id="25" xr3:uid="{E99E1A12-9324-4F13-91ED-5F4DB02895DF}" uniqueName="25" name="Tier2InterventionPracticesMatched" queryTableFieldId="25"/>
    <tableColumn id="26" xr3:uid="{D34C25D3-DF0F-4A1D-A831-B5CAE8BE1FFA}" uniqueName="26" name="Tier2InterventionAccessSupports" queryTableFieldId="26"/>
    <tableColumn id="27" xr3:uid="{E614D5DF-BFBE-40A0-A4B6-E785DAA6ADCB}" uniqueName="27" name="Tier2InterventionProfessionalDev" queryTableFieldId="27"/>
    <tableColumn id="28" xr3:uid="{1EBB7FF7-AFEA-45F5-99FB-6502B2BCC437}" uniqueName="28" name="Tier2InterventionTotalPoints" queryTableFieldId="28"/>
    <tableColumn id="29" xr3:uid="{5D62247B-25C0-463F-891B-FCECD37173DB}" uniqueName="29" name="Tier2InterventionMaxPoints" queryTableFieldId="29"/>
    <tableColumn id="30" xr3:uid="{3ED6C2FD-BF76-41B1-A287-90FD2D54A53A}" uniqueName="30" name="Tier2InterventionTotalRatio" queryTableFieldId="30"/>
    <tableColumn id="31" xr3:uid="{A0D3164A-4DE1-4621-81A0-73A04CED3D4C}" uniqueName="31" name="Tier2EvaluationLevelOfUse" queryTableFieldId="31"/>
    <tableColumn id="32" xr3:uid="{5F2FEA06-8DB2-40DD-9DDF-0604D3C36EB1}" uniqueName="32" name="Tier2EvaluationStudentPerformance" queryTableFieldId="32"/>
    <tableColumn id="33" xr3:uid="{5B79BF22-388A-42E5-9C70-80B95F3909FC}" uniqueName="33" name="Tier2EvaluationFidelityData" queryTableFieldId="33"/>
    <tableColumn id="34" xr3:uid="{F373BF70-02AA-4103-AD1D-17794F6D4735}" uniqueName="34" name="Tier2EvaluationAnnualEval" queryTableFieldId="34"/>
    <tableColumn id="35" xr3:uid="{3CFD74AD-9507-4A44-894B-C8F23A480C7B}" uniqueName="35" name="Tier2EvaluationTotalPoints" queryTableFieldId="35"/>
    <tableColumn id="36" xr3:uid="{7A257610-3EA4-4465-AF4E-E79DF4D9D3B1}" uniqueName="36" name="Tier2EvaluationMaxPoints" queryTableFieldId="36"/>
    <tableColumn id="37" xr3:uid="{458FB38B-581A-4156-B18F-799C69FA6BF5}" uniqueName="37" name="Tier2EvaluationTotalRatio" queryTableFieldId="37"/>
    <tableColumn id="38" xr3:uid="{7C63999E-E4CE-4451-B3CA-8CC456403042}" uniqueName="38" name="Tier2TotalPoints" queryTableFieldId="38"/>
    <tableColumn id="39" xr3:uid="{DE1AA5B5-2925-4051-8CFF-198980DE5019}" uniqueName="39" name="Tier2MaxPoints" queryTableFieldId="39"/>
    <tableColumn id="40" xr3:uid="{1C1A6B5D-2C2E-4C3A-8827-8713985BA1D6}" uniqueName="40" name="Tier2TotalRatio" queryTableFieldId="40"/>
    <tableColumn id="41" xr3:uid="{4AB911C9-0A4D-4020-B728-9DFD45E3125D}" uniqueName="41" name="DateCreated" queryTableFieldId="41" dataDxfId="31"/>
    <tableColumn id="42" xr3:uid="{E506B8E3-878E-45F6-A25E-05D97FE40A08}" uniqueName="42" name="DateModified" queryTableFieldId="42" dataDxfId="30"/>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9B6F75-C23D-423F-AD0B-A1549A11517F}" name="TFI_T3" displayName="TFI_T3" ref="A1:AN2" tableType="queryTable" insertRow="1" totalsRowShown="0">
  <autoFilter ref="A1:AN2" xr:uid="{5E9B6F75-C23D-423F-AD0B-A1549A11517F}"/>
  <tableColumns count="40">
    <tableColumn id="3" xr3:uid="{7A036B51-0F23-42E0-B74F-1C857CD05637}" uniqueName="3" name="School" queryTableFieldId="3"/>
    <tableColumn id="11" xr3:uid="{7246DBCC-B2C4-42C6-B557-430D026B5847}" uniqueName="11" name="District" queryTableFieldId="11"/>
    <tableColumn id="7" xr3:uid="{CF49B42B-3891-401A-A8E7-BBDBD7E704D5}" uniqueName="7" name="DateCompleted" queryTableFieldId="7" dataDxfId="29"/>
    <tableColumn id="9" xr3:uid="{8D9155DE-51DB-4F52-A00C-C11CB142CEE1}" uniqueName="9" name="SchoolYear" queryTableFieldId="9"/>
    <tableColumn id="13" xr3:uid="{36EB801E-BD68-4C53-9FB3-4FABB9717F8B}" uniqueName="13" name="TeamMembers" queryTableFieldId="13"/>
    <tableColumn id="14" xr3:uid="{4D721679-537B-4508-A41E-CD631D7ACD5C}" uniqueName="14" name="TFIWalkthrough" queryTableFieldId="14"/>
    <tableColumn id="15" xr3:uid="{F731FFAF-72F4-4519-BB3D-5D2214D72EE1}" uniqueName="15" name="Tier3TeamComposition" queryTableFieldId="15"/>
    <tableColumn id="16" xr3:uid="{61621AE9-F8D1-429A-9996-CEA1CEF74BDA}" uniqueName="16" name="Tier3TeamOpProcedures" queryTableFieldId="16"/>
    <tableColumn id="17" xr3:uid="{9AE32F1E-AA97-4FA3-BB41-764C84544019}" uniqueName="17" name="Tier3TeamScreening" queryTableFieldId="17"/>
    <tableColumn id="18" xr3:uid="{318C94D4-6DB4-44F0-9347-72C965A3D73F}" uniqueName="18" name="Tier3TeamStudentSupport" queryTableFieldId="18"/>
    <tableColumn id="19" xr3:uid="{D6B17466-16FA-4FF3-8F5D-55B03394BA71}" uniqueName="19" name="Tier3TeamTotalPoints" queryTableFieldId="19"/>
    <tableColumn id="20" xr3:uid="{EA688C66-A6B6-4FCF-B4AB-B386D4057A5E}" uniqueName="20" name="Tier3TeamMaxPoints" queryTableFieldId="20"/>
    <tableColumn id="21" xr3:uid="{2AB57AB3-3300-4937-9FC2-85B13593038F}" uniqueName="21" name="Tier3TeamTotalRatio" queryTableFieldId="21"/>
    <tableColumn id="22" xr3:uid="{7A4B65D3-7857-4292-9272-B82935E8A721}" uniqueName="22" name="Tier3ResourcesStaffing" queryTableFieldId="22"/>
    <tableColumn id="23" xr3:uid="{B84778A9-7459-4B3D-AB17-2261CDDDCF32}" uniqueName="23" name="Tier3ResourcesInvolvement" queryTableFieldId="23"/>
    <tableColumn id="24" xr3:uid="{C037B3C7-E458-45E0-81FA-A52FCDC37879}" uniqueName="24" name="Tier3ResourcesProfessionalDev" queryTableFieldId="24"/>
    <tableColumn id="25" xr3:uid="{A4FBD722-FD84-4AD3-BD94-945EDC3BE8CA}" uniqueName="25" name="Tier3ResourcesTotalPoints" queryTableFieldId="25"/>
    <tableColumn id="26" xr3:uid="{339CF9A9-F8F2-4679-AD8B-D89D162CA2C4}" uniqueName="26" name="Tier3ResourcesMaxPoints" queryTableFieldId="26"/>
    <tableColumn id="27" xr3:uid="{A034134F-CD14-4959-BD34-63A5689AE8D3}" uniqueName="27" name="Tier3ResourcesTotalRatio" queryTableFieldId="27"/>
    <tableColumn id="28" xr3:uid="{30987102-57C5-429A-BF37-2745E2D90E95}" uniqueName="28" name="Tier3SupportPlansQualityLife" queryTableFieldId="28"/>
    <tableColumn id="29" xr3:uid="{1020B6D2-E7B3-46A3-85FD-0188677640FA}" uniqueName="29" name="Tier3SupportPlansIndicators" queryTableFieldId="29"/>
    <tableColumn id="30" xr3:uid="{5747558D-0F6F-44D8-8DFD-3CAA173CE963}" uniqueName="30" name="Tier3SupportPlansHypothesis" queryTableFieldId="30"/>
    <tableColumn id="31" xr3:uid="{6033FC2D-D097-4778-AA25-3D0BE8535469}" uniqueName="31" name="Tier3SupportPlansComprehensive" queryTableFieldId="31"/>
    <tableColumn id="32" xr3:uid="{6454BCD3-0A4E-4181-9662-6772C86F6839}" uniqueName="32" name="Tier3SupportPlansNaturalFormal" queryTableFieldId="32"/>
    <tableColumn id="33" xr3:uid="{FE8885E1-EFFE-41D8-8ACE-62C27BC42183}" uniqueName="33" name="Tier3SupportPlansAccessSupport" queryTableFieldId="33"/>
    <tableColumn id="34" xr3:uid="{440AB0FA-7B2C-4C94-864C-FAB5E91DC69E}" uniqueName="34" name="Tier3SupportTotalPoints" queryTableFieldId="34"/>
    <tableColumn id="35" xr3:uid="{ED06565D-C1AB-4D5A-B323-AEF68ADCF954}" uniqueName="35" name="Tier3SupportMaxPoints" queryTableFieldId="35"/>
    <tableColumn id="36" xr3:uid="{4D04955A-EBFD-4620-92CB-1A882DA11FE2}" uniqueName="36" name="Tier3SupportTotalRatio" queryTableFieldId="36"/>
    <tableColumn id="37" xr3:uid="{51D4E749-AE0B-4C77-BA95-18D7099B0000}" uniqueName="37" name="Tier3EvaluationDataSystem" queryTableFieldId="37"/>
    <tableColumn id="38" xr3:uid="{502D4F52-D1EE-4DB6-8354-9F22FF89CEED}" uniqueName="38" name="Tier3EvaluationDecisionMaking" queryTableFieldId="38"/>
    <tableColumn id="39" xr3:uid="{AB1A3B19-0576-46BE-8FBC-829236BFB363}" uniqueName="39" name="Tier3EvaluationLevelOfUse" queryTableFieldId="39"/>
    <tableColumn id="40" xr3:uid="{2F700EF7-13B7-457C-89B2-5A62858B503C}" uniqueName="40" name="Tier3EvaluationAnnualEval" queryTableFieldId="40"/>
    <tableColumn id="41" xr3:uid="{737D5CF9-AD56-4F4A-9F42-E44E07D4EBB1}" uniqueName="41" name="Tier3EvaluationTotalPoints" queryTableFieldId="41"/>
    <tableColumn id="42" xr3:uid="{AE493B31-1D80-4E6E-8D73-3FF103DEF16D}" uniqueName="42" name="Tier3EvaluationMaxPoints" queryTableFieldId="42"/>
    <tableColumn id="43" xr3:uid="{4A895528-7D8A-4C2E-AB8E-CF2FFEA7E97A}" uniqueName="43" name="Tier3EvaluationTotalRatio" queryTableFieldId="43"/>
    <tableColumn id="44" xr3:uid="{39550A15-1222-4B4F-A53C-21893116D927}" uniqueName="44" name="Tier3TotalPoints" queryTableFieldId="44"/>
    <tableColumn id="45" xr3:uid="{99F63B15-C058-47D6-8ADC-CC319E091EB2}" uniqueName="45" name="Tier3MaxPoints" queryTableFieldId="45"/>
    <tableColumn id="46" xr3:uid="{F071198C-5D2A-44DB-9CC5-9DFB73CCACDD}" uniqueName="46" name="Tier3TotalRatio" queryTableFieldId="46"/>
    <tableColumn id="50" xr3:uid="{F01B7354-2204-4DB7-85EB-FB2CB0AC6AF9}" uniqueName="50" name="DateCreated" queryTableFieldId="50" dataDxfId="28"/>
    <tableColumn id="51" xr3:uid="{F903283E-C3BD-48EB-B476-DCD1465A9682}" uniqueName="51" name="DateModified" queryTableFieldId="51" dataDxfId="27"/>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B92484D-695E-46AC-9BB6-EA627A698A0E}" name="SchoolYear" displayName="SchoolYear" ref="A1:A2" tableType="queryTable" insertRow="1" totalsRowShown="0">
  <autoFilter ref="A1:A2" xr:uid="{FB92484D-695E-46AC-9BB6-EA627A698A0E}"/>
  <tableColumns count="1">
    <tableColumn id="1" xr3:uid="{E4F4A268-1309-4974-9966-E7AB5DBD98AC}" uniqueName="1" name="SchoolYear" queryTableFieldId="1"/>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92F5BE-0700-48D7-AB57-3FAD2931470F}" name="Schools" displayName="Schools" ref="C1:D2" tableType="queryTable" insertRow="1" totalsRowShown="0">
  <autoFilter ref="C1:D2" xr:uid="{A292F5BE-0700-48D7-AB57-3FAD2931470F}"/>
  <tableColumns count="2">
    <tableColumn id="1" xr3:uid="{74BDF4C1-8D98-44B6-8F7C-887CE0AE291C}" uniqueName="1" name="School" queryTableFieldId="1"/>
    <tableColumn id="2" xr3:uid="{91DC6224-6DB4-4A83-A2B3-6A2B5F8D2572}" uniqueName="2" name="Grade_Configuration" queryTableFieldId="2"/>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3.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FD23-6173-41AB-A484-069D20160CF0}">
  <dimension ref="A1:Q104"/>
  <sheetViews>
    <sheetView showGridLines="0" showRowColHeaders="0" tabSelected="1" workbookViewId="0">
      <selection sqref="A1:Q104"/>
    </sheetView>
  </sheetViews>
  <sheetFormatPr defaultRowHeight="15" x14ac:dyDescent="0.25"/>
  <sheetData>
    <row r="1" spans="1:17" x14ac:dyDescent="0.25">
      <c r="A1" s="51" t="s">
        <v>470</v>
      </c>
      <c r="B1" s="52"/>
      <c r="C1" s="52"/>
      <c r="D1" s="52"/>
      <c r="E1" s="52"/>
      <c r="F1" s="52"/>
      <c r="G1" s="52"/>
      <c r="H1" s="52"/>
      <c r="I1" s="52"/>
      <c r="J1" s="52"/>
      <c r="K1" s="52"/>
      <c r="L1" s="52"/>
      <c r="M1" s="52"/>
      <c r="N1" s="52"/>
      <c r="O1" s="52"/>
      <c r="P1" s="52"/>
      <c r="Q1" s="52"/>
    </row>
    <row r="2" spans="1:17" x14ac:dyDescent="0.25">
      <c r="A2" s="52"/>
      <c r="B2" s="52"/>
      <c r="C2" s="52"/>
      <c r="D2" s="52"/>
      <c r="E2" s="52"/>
      <c r="F2" s="52"/>
      <c r="G2" s="52"/>
      <c r="H2" s="52"/>
      <c r="I2" s="52"/>
      <c r="J2" s="52"/>
      <c r="K2" s="52"/>
      <c r="L2" s="52"/>
      <c r="M2" s="52"/>
      <c r="N2" s="52"/>
      <c r="O2" s="52"/>
      <c r="P2" s="52"/>
      <c r="Q2" s="52"/>
    </row>
    <row r="3" spans="1:17" x14ac:dyDescent="0.25">
      <c r="A3" s="52"/>
      <c r="B3" s="52"/>
      <c r="C3" s="52"/>
      <c r="D3" s="52"/>
      <c r="E3" s="52"/>
      <c r="F3" s="52"/>
      <c r="G3" s="52"/>
      <c r="H3" s="52"/>
      <c r="I3" s="52"/>
      <c r="J3" s="52"/>
      <c r="K3" s="52"/>
      <c r="L3" s="52"/>
      <c r="M3" s="52"/>
      <c r="N3" s="52"/>
      <c r="O3" s="52"/>
      <c r="P3" s="52"/>
      <c r="Q3" s="52"/>
    </row>
    <row r="4" spans="1:17" x14ac:dyDescent="0.25">
      <c r="A4" s="52"/>
      <c r="B4" s="52"/>
      <c r="C4" s="52"/>
      <c r="D4" s="52"/>
      <c r="E4" s="52"/>
      <c r="F4" s="52"/>
      <c r="G4" s="52"/>
      <c r="H4" s="52"/>
      <c r="I4" s="52"/>
      <c r="J4" s="52"/>
      <c r="K4" s="52"/>
      <c r="L4" s="52"/>
      <c r="M4" s="52"/>
      <c r="N4" s="52"/>
      <c r="O4" s="52"/>
      <c r="P4" s="52"/>
      <c r="Q4" s="52"/>
    </row>
    <row r="5" spans="1:17" x14ac:dyDescent="0.25">
      <c r="A5" s="52"/>
      <c r="B5" s="52"/>
      <c r="C5" s="52"/>
      <c r="D5" s="52"/>
      <c r="E5" s="52"/>
      <c r="F5" s="52"/>
      <c r="G5" s="52"/>
      <c r="H5" s="52"/>
      <c r="I5" s="52"/>
      <c r="J5" s="52"/>
      <c r="K5" s="52"/>
      <c r="L5" s="52"/>
      <c r="M5" s="52"/>
      <c r="N5" s="52"/>
      <c r="O5" s="52"/>
      <c r="P5" s="52"/>
      <c r="Q5" s="52"/>
    </row>
    <row r="6" spans="1:17" x14ac:dyDescent="0.25">
      <c r="A6" s="52"/>
      <c r="B6" s="52"/>
      <c r="C6" s="52"/>
      <c r="D6" s="52"/>
      <c r="E6" s="52"/>
      <c r="F6" s="52"/>
      <c r="G6" s="52"/>
      <c r="H6" s="52"/>
      <c r="I6" s="52"/>
      <c r="J6" s="52"/>
      <c r="K6" s="52"/>
      <c r="L6" s="52"/>
      <c r="M6" s="52"/>
      <c r="N6" s="52"/>
      <c r="O6" s="52"/>
      <c r="P6" s="52"/>
      <c r="Q6" s="52"/>
    </row>
    <row r="7" spans="1:17" x14ac:dyDescent="0.25">
      <c r="A7" s="52"/>
      <c r="B7" s="52"/>
      <c r="C7" s="52"/>
      <c r="D7" s="52"/>
      <c r="E7" s="52"/>
      <c r="F7" s="52"/>
      <c r="G7" s="52"/>
      <c r="H7" s="52"/>
      <c r="I7" s="52"/>
      <c r="J7" s="52"/>
      <c r="K7" s="52"/>
      <c r="L7" s="52"/>
      <c r="M7" s="52"/>
      <c r="N7" s="52"/>
      <c r="O7" s="52"/>
      <c r="P7" s="52"/>
      <c r="Q7" s="52"/>
    </row>
    <row r="8" spans="1:17" x14ac:dyDescent="0.25">
      <c r="A8" s="52"/>
      <c r="B8" s="52"/>
      <c r="C8" s="52"/>
      <c r="D8" s="52"/>
      <c r="E8" s="52"/>
      <c r="F8" s="52"/>
      <c r="G8" s="52"/>
      <c r="H8" s="52"/>
      <c r="I8" s="52"/>
      <c r="J8" s="52"/>
      <c r="K8" s="52"/>
      <c r="L8" s="52"/>
      <c r="M8" s="52"/>
      <c r="N8" s="52"/>
      <c r="O8" s="52"/>
      <c r="P8" s="52"/>
      <c r="Q8" s="52"/>
    </row>
    <row r="9" spans="1:17" x14ac:dyDescent="0.25">
      <c r="A9" s="52"/>
      <c r="B9" s="52"/>
      <c r="C9" s="52"/>
      <c r="D9" s="52"/>
      <c r="E9" s="52"/>
      <c r="F9" s="52"/>
      <c r="G9" s="52"/>
      <c r="H9" s="52"/>
      <c r="I9" s="52"/>
      <c r="J9" s="52"/>
      <c r="K9" s="52"/>
      <c r="L9" s="52"/>
      <c r="M9" s="52"/>
      <c r="N9" s="52"/>
      <c r="O9" s="52"/>
      <c r="P9" s="52"/>
      <c r="Q9" s="52"/>
    </row>
    <row r="10" spans="1:17" x14ac:dyDescent="0.25">
      <c r="A10" s="52"/>
      <c r="B10" s="52"/>
      <c r="C10" s="52"/>
      <c r="D10" s="52"/>
      <c r="E10" s="52"/>
      <c r="F10" s="52"/>
      <c r="G10" s="52"/>
      <c r="H10" s="52"/>
      <c r="I10" s="52"/>
      <c r="J10" s="52"/>
      <c r="K10" s="52"/>
      <c r="L10" s="52"/>
      <c r="M10" s="52"/>
      <c r="N10" s="52"/>
      <c r="O10" s="52"/>
      <c r="P10" s="52"/>
      <c r="Q10" s="52"/>
    </row>
    <row r="11" spans="1:17" x14ac:dyDescent="0.25">
      <c r="A11" s="52"/>
      <c r="B11" s="52"/>
      <c r="C11" s="52"/>
      <c r="D11" s="52"/>
      <c r="E11" s="52"/>
      <c r="F11" s="52"/>
      <c r="G11" s="52"/>
      <c r="H11" s="52"/>
      <c r="I11" s="52"/>
      <c r="J11" s="52"/>
      <c r="K11" s="52"/>
      <c r="L11" s="52"/>
      <c r="M11" s="52"/>
      <c r="N11" s="52"/>
      <c r="O11" s="52"/>
      <c r="P11" s="52"/>
      <c r="Q11" s="52"/>
    </row>
    <row r="12" spans="1:17" x14ac:dyDescent="0.25">
      <c r="A12" s="52"/>
      <c r="B12" s="52"/>
      <c r="C12" s="52"/>
      <c r="D12" s="52"/>
      <c r="E12" s="52"/>
      <c r="F12" s="52"/>
      <c r="G12" s="52"/>
      <c r="H12" s="52"/>
      <c r="I12" s="52"/>
      <c r="J12" s="52"/>
      <c r="K12" s="52"/>
      <c r="L12" s="52"/>
      <c r="M12" s="52"/>
      <c r="N12" s="52"/>
      <c r="O12" s="52"/>
      <c r="P12" s="52"/>
      <c r="Q12" s="52"/>
    </row>
    <row r="13" spans="1:17" x14ac:dyDescent="0.25">
      <c r="A13" s="52"/>
      <c r="B13" s="52"/>
      <c r="C13" s="52"/>
      <c r="D13" s="52"/>
      <c r="E13" s="52"/>
      <c r="F13" s="52"/>
      <c r="G13" s="52"/>
      <c r="H13" s="52"/>
      <c r="I13" s="52"/>
      <c r="J13" s="52"/>
      <c r="K13" s="52"/>
      <c r="L13" s="52"/>
      <c r="M13" s="52"/>
      <c r="N13" s="52"/>
      <c r="O13" s="52"/>
      <c r="P13" s="52"/>
      <c r="Q13" s="52"/>
    </row>
    <row r="14" spans="1:17" x14ac:dyDescent="0.25">
      <c r="A14" s="52"/>
      <c r="B14" s="52"/>
      <c r="C14" s="52"/>
      <c r="D14" s="52"/>
      <c r="E14" s="52"/>
      <c r="F14" s="52"/>
      <c r="G14" s="52"/>
      <c r="H14" s="52"/>
      <c r="I14" s="52"/>
      <c r="J14" s="52"/>
      <c r="K14" s="52"/>
      <c r="L14" s="52"/>
      <c r="M14" s="52"/>
      <c r="N14" s="52"/>
      <c r="O14" s="52"/>
      <c r="P14" s="52"/>
      <c r="Q14" s="52"/>
    </row>
    <row r="15" spans="1:17" x14ac:dyDescent="0.25">
      <c r="A15" s="52"/>
      <c r="B15" s="52"/>
      <c r="C15" s="52"/>
      <c r="D15" s="52"/>
      <c r="E15" s="52"/>
      <c r="F15" s="52"/>
      <c r="G15" s="52"/>
      <c r="H15" s="52"/>
      <c r="I15" s="52"/>
      <c r="J15" s="52"/>
      <c r="K15" s="52"/>
      <c r="L15" s="52"/>
      <c r="M15" s="52"/>
      <c r="N15" s="52"/>
      <c r="O15" s="52"/>
      <c r="P15" s="52"/>
      <c r="Q15" s="52"/>
    </row>
    <row r="16" spans="1:17" x14ac:dyDescent="0.25">
      <c r="A16" s="52"/>
      <c r="B16" s="52"/>
      <c r="C16" s="52"/>
      <c r="D16" s="52"/>
      <c r="E16" s="52"/>
      <c r="F16" s="52"/>
      <c r="G16" s="52"/>
      <c r="H16" s="52"/>
      <c r="I16" s="52"/>
      <c r="J16" s="52"/>
      <c r="K16" s="52"/>
      <c r="L16" s="52"/>
      <c r="M16" s="52"/>
      <c r="N16" s="52"/>
      <c r="O16" s="52"/>
      <c r="P16" s="52"/>
      <c r="Q16" s="52"/>
    </row>
    <row r="17" spans="1:17" x14ac:dyDescent="0.25">
      <c r="A17" s="52"/>
      <c r="B17" s="52"/>
      <c r="C17" s="52"/>
      <c r="D17" s="52"/>
      <c r="E17" s="52"/>
      <c r="F17" s="52"/>
      <c r="G17" s="52"/>
      <c r="H17" s="52"/>
      <c r="I17" s="52"/>
      <c r="J17" s="52"/>
      <c r="K17" s="52"/>
      <c r="L17" s="52"/>
      <c r="M17" s="52"/>
      <c r="N17" s="52"/>
      <c r="O17" s="52"/>
      <c r="P17" s="52"/>
      <c r="Q17" s="52"/>
    </row>
    <row r="18" spans="1:17" x14ac:dyDescent="0.25">
      <c r="A18" s="52"/>
      <c r="B18" s="52"/>
      <c r="C18" s="52"/>
      <c r="D18" s="52"/>
      <c r="E18" s="52"/>
      <c r="F18" s="52"/>
      <c r="G18" s="52"/>
      <c r="H18" s="52"/>
      <c r="I18" s="52"/>
      <c r="J18" s="52"/>
      <c r="K18" s="52"/>
      <c r="L18" s="52"/>
      <c r="M18" s="52"/>
      <c r="N18" s="52"/>
      <c r="O18" s="52"/>
      <c r="P18" s="52"/>
      <c r="Q18" s="52"/>
    </row>
    <row r="19" spans="1:17" x14ac:dyDescent="0.25">
      <c r="A19" s="52"/>
      <c r="B19" s="52"/>
      <c r="C19" s="52"/>
      <c r="D19" s="52"/>
      <c r="E19" s="52"/>
      <c r="F19" s="52"/>
      <c r="G19" s="52"/>
      <c r="H19" s="52"/>
      <c r="I19" s="52"/>
      <c r="J19" s="52"/>
      <c r="K19" s="52"/>
      <c r="L19" s="52"/>
      <c r="M19" s="52"/>
      <c r="N19" s="52"/>
      <c r="O19" s="52"/>
      <c r="P19" s="52"/>
      <c r="Q19" s="52"/>
    </row>
    <row r="20" spans="1:17" x14ac:dyDescent="0.25">
      <c r="A20" s="52"/>
      <c r="B20" s="52"/>
      <c r="C20" s="52"/>
      <c r="D20" s="52"/>
      <c r="E20" s="52"/>
      <c r="F20" s="52"/>
      <c r="G20" s="52"/>
      <c r="H20" s="52"/>
      <c r="I20" s="52"/>
      <c r="J20" s="52"/>
      <c r="K20" s="52"/>
      <c r="L20" s="52"/>
      <c r="M20" s="52"/>
      <c r="N20" s="52"/>
      <c r="O20" s="52"/>
      <c r="P20" s="52"/>
      <c r="Q20" s="52"/>
    </row>
    <row r="21" spans="1:17" x14ac:dyDescent="0.25">
      <c r="A21" s="52"/>
      <c r="B21" s="52"/>
      <c r="C21" s="52"/>
      <c r="D21" s="52"/>
      <c r="E21" s="52"/>
      <c r="F21" s="52"/>
      <c r="G21" s="52"/>
      <c r="H21" s="52"/>
      <c r="I21" s="52"/>
      <c r="J21" s="52"/>
      <c r="K21" s="52"/>
      <c r="L21" s="52"/>
      <c r="M21" s="52"/>
      <c r="N21" s="52"/>
      <c r="O21" s="52"/>
      <c r="P21" s="52"/>
      <c r="Q21" s="52"/>
    </row>
    <row r="22" spans="1:17" x14ac:dyDescent="0.25">
      <c r="A22" s="52"/>
      <c r="B22" s="52"/>
      <c r="C22" s="52"/>
      <c r="D22" s="52"/>
      <c r="E22" s="52"/>
      <c r="F22" s="52"/>
      <c r="G22" s="52"/>
      <c r="H22" s="52"/>
      <c r="I22" s="52"/>
      <c r="J22" s="52"/>
      <c r="K22" s="52"/>
      <c r="L22" s="52"/>
      <c r="M22" s="52"/>
      <c r="N22" s="52"/>
      <c r="O22" s="52"/>
      <c r="P22" s="52"/>
      <c r="Q22" s="52"/>
    </row>
    <row r="23" spans="1:17" x14ac:dyDescent="0.25">
      <c r="A23" s="52"/>
      <c r="B23" s="52"/>
      <c r="C23" s="52"/>
      <c r="D23" s="52"/>
      <c r="E23" s="52"/>
      <c r="F23" s="52"/>
      <c r="G23" s="52"/>
      <c r="H23" s="52"/>
      <c r="I23" s="52"/>
      <c r="J23" s="52"/>
      <c r="K23" s="52"/>
      <c r="L23" s="52"/>
      <c r="M23" s="52"/>
      <c r="N23" s="52"/>
      <c r="O23" s="52"/>
      <c r="P23" s="52"/>
      <c r="Q23" s="52"/>
    </row>
    <row r="24" spans="1:17" x14ac:dyDescent="0.25">
      <c r="A24" s="52"/>
      <c r="B24" s="52"/>
      <c r="C24" s="52"/>
      <c r="D24" s="52"/>
      <c r="E24" s="52"/>
      <c r="F24" s="52"/>
      <c r="G24" s="52"/>
      <c r="H24" s="52"/>
      <c r="I24" s="52"/>
      <c r="J24" s="52"/>
      <c r="K24" s="52"/>
      <c r="L24" s="52"/>
      <c r="M24" s="52"/>
      <c r="N24" s="52"/>
      <c r="O24" s="52"/>
      <c r="P24" s="52"/>
      <c r="Q24" s="52"/>
    </row>
    <row r="25" spans="1:17" x14ac:dyDescent="0.25">
      <c r="A25" s="52"/>
      <c r="B25" s="52"/>
      <c r="C25" s="52"/>
      <c r="D25" s="52"/>
      <c r="E25" s="52"/>
      <c r="F25" s="52"/>
      <c r="G25" s="52"/>
      <c r="H25" s="52"/>
      <c r="I25" s="52"/>
      <c r="J25" s="52"/>
      <c r="K25" s="52"/>
      <c r="L25" s="52"/>
      <c r="M25" s="52"/>
      <c r="N25" s="52"/>
      <c r="O25" s="52"/>
      <c r="P25" s="52"/>
      <c r="Q25" s="52"/>
    </row>
    <row r="26" spans="1:17" x14ac:dyDescent="0.25">
      <c r="A26" s="52"/>
      <c r="B26" s="52"/>
      <c r="C26" s="52"/>
      <c r="D26" s="52"/>
      <c r="E26" s="52"/>
      <c r="F26" s="52"/>
      <c r="G26" s="52"/>
      <c r="H26" s="52"/>
      <c r="I26" s="52"/>
      <c r="J26" s="52"/>
      <c r="K26" s="52"/>
      <c r="L26" s="52"/>
      <c r="M26" s="52"/>
      <c r="N26" s="52"/>
      <c r="O26" s="52"/>
      <c r="P26" s="52"/>
      <c r="Q26" s="52"/>
    </row>
    <row r="27" spans="1:17" x14ac:dyDescent="0.25">
      <c r="A27" s="52"/>
      <c r="B27" s="52"/>
      <c r="C27" s="52"/>
      <c r="D27" s="52"/>
      <c r="E27" s="52"/>
      <c r="F27" s="52"/>
      <c r="G27" s="52"/>
      <c r="H27" s="52"/>
      <c r="I27" s="52"/>
      <c r="J27" s="52"/>
      <c r="K27" s="52"/>
      <c r="L27" s="52"/>
      <c r="M27" s="52"/>
      <c r="N27" s="52"/>
      <c r="O27" s="52"/>
      <c r="P27" s="52"/>
      <c r="Q27" s="52"/>
    </row>
    <row r="28" spans="1:17" x14ac:dyDescent="0.25">
      <c r="A28" s="52"/>
      <c r="B28" s="52"/>
      <c r="C28" s="52"/>
      <c r="D28" s="52"/>
      <c r="E28" s="52"/>
      <c r="F28" s="52"/>
      <c r="G28" s="52"/>
      <c r="H28" s="52"/>
      <c r="I28" s="52"/>
      <c r="J28" s="52"/>
      <c r="K28" s="52"/>
      <c r="L28" s="52"/>
      <c r="M28" s="52"/>
      <c r="N28" s="52"/>
      <c r="O28" s="52"/>
      <c r="P28" s="52"/>
      <c r="Q28" s="52"/>
    </row>
    <row r="29" spans="1:17" x14ac:dyDescent="0.25">
      <c r="A29" s="52"/>
      <c r="B29" s="52"/>
      <c r="C29" s="52"/>
      <c r="D29" s="52"/>
      <c r="E29" s="52"/>
      <c r="F29" s="52"/>
      <c r="G29" s="52"/>
      <c r="H29" s="52"/>
      <c r="I29" s="52"/>
      <c r="J29" s="52"/>
      <c r="K29" s="52"/>
      <c r="L29" s="52"/>
      <c r="M29" s="52"/>
      <c r="N29" s="52"/>
      <c r="O29" s="52"/>
      <c r="P29" s="52"/>
      <c r="Q29" s="52"/>
    </row>
    <row r="30" spans="1:17" x14ac:dyDescent="0.25">
      <c r="A30" s="52"/>
      <c r="B30" s="52"/>
      <c r="C30" s="52"/>
      <c r="D30" s="52"/>
      <c r="E30" s="52"/>
      <c r="F30" s="52"/>
      <c r="G30" s="52"/>
      <c r="H30" s="52"/>
      <c r="I30" s="52"/>
      <c r="J30" s="52"/>
      <c r="K30" s="52"/>
      <c r="L30" s="52"/>
      <c r="M30" s="52"/>
      <c r="N30" s="52"/>
      <c r="O30" s="52"/>
      <c r="P30" s="52"/>
      <c r="Q30" s="52"/>
    </row>
    <row r="31" spans="1:17" x14ac:dyDescent="0.25">
      <c r="A31" s="52"/>
      <c r="B31" s="52"/>
      <c r="C31" s="52"/>
      <c r="D31" s="52"/>
      <c r="E31" s="52"/>
      <c r="F31" s="52"/>
      <c r="G31" s="52"/>
      <c r="H31" s="52"/>
      <c r="I31" s="52"/>
      <c r="J31" s="52"/>
      <c r="K31" s="52"/>
      <c r="L31" s="52"/>
      <c r="M31" s="52"/>
      <c r="N31" s="52"/>
      <c r="O31" s="52"/>
      <c r="P31" s="52"/>
      <c r="Q31" s="52"/>
    </row>
    <row r="32" spans="1:17" x14ac:dyDescent="0.25">
      <c r="A32" s="52"/>
      <c r="B32" s="52"/>
      <c r="C32" s="52"/>
      <c r="D32" s="52"/>
      <c r="E32" s="52"/>
      <c r="F32" s="52"/>
      <c r="G32" s="52"/>
      <c r="H32" s="52"/>
      <c r="I32" s="52"/>
      <c r="J32" s="52"/>
      <c r="K32" s="52"/>
      <c r="L32" s="52"/>
      <c r="M32" s="52"/>
      <c r="N32" s="52"/>
      <c r="O32" s="52"/>
      <c r="P32" s="52"/>
      <c r="Q32" s="52"/>
    </row>
    <row r="33" spans="1:17" x14ac:dyDescent="0.25">
      <c r="A33" s="52"/>
      <c r="B33" s="52"/>
      <c r="C33" s="52"/>
      <c r="D33" s="52"/>
      <c r="E33" s="52"/>
      <c r="F33" s="52"/>
      <c r="G33" s="52"/>
      <c r="H33" s="52"/>
      <c r="I33" s="52"/>
      <c r="J33" s="52"/>
      <c r="K33" s="52"/>
      <c r="L33" s="52"/>
      <c r="M33" s="52"/>
      <c r="N33" s="52"/>
      <c r="O33" s="52"/>
      <c r="P33" s="52"/>
      <c r="Q33" s="52"/>
    </row>
    <row r="34" spans="1:17" x14ac:dyDescent="0.25">
      <c r="A34" s="52"/>
      <c r="B34" s="52"/>
      <c r="C34" s="52"/>
      <c r="D34" s="52"/>
      <c r="E34" s="52"/>
      <c r="F34" s="52"/>
      <c r="G34" s="52"/>
      <c r="H34" s="52"/>
      <c r="I34" s="52"/>
      <c r="J34" s="52"/>
      <c r="K34" s="52"/>
      <c r="L34" s="52"/>
      <c r="M34" s="52"/>
      <c r="N34" s="52"/>
      <c r="O34" s="52"/>
      <c r="P34" s="52"/>
      <c r="Q34" s="52"/>
    </row>
    <row r="35" spans="1:17" x14ac:dyDescent="0.25">
      <c r="A35" s="52"/>
      <c r="B35" s="52"/>
      <c r="C35" s="52"/>
      <c r="D35" s="52"/>
      <c r="E35" s="52"/>
      <c r="F35" s="52"/>
      <c r="G35" s="52"/>
      <c r="H35" s="52"/>
      <c r="I35" s="52"/>
      <c r="J35" s="52"/>
      <c r="K35" s="52"/>
      <c r="L35" s="52"/>
      <c r="M35" s="52"/>
      <c r="N35" s="52"/>
      <c r="O35" s="52"/>
      <c r="P35" s="52"/>
      <c r="Q35" s="52"/>
    </row>
    <row r="36" spans="1:17" x14ac:dyDescent="0.25">
      <c r="A36" s="52"/>
      <c r="B36" s="52"/>
      <c r="C36" s="52"/>
      <c r="D36" s="52"/>
      <c r="E36" s="52"/>
      <c r="F36" s="52"/>
      <c r="G36" s="52"/>
      <c r="H36" s="52"/>
      <c r="I36" s="52"/>
      <c r="J36" s="52"/>
      <c r="K36" s="52"/>
      <c r="L36" s="52"/>
      <c r="M36" s="52"/>
      <c r="N36" s="52"/>
      <c r="O36" s="52"/>
      <c r="P36" s="52"/>
      <c r="Q36" s="52"/>
    </row>
    <row r="37" spans="1:17" x14ac:dyDescent="0.25">
      <c r="A37" s="52"/>
      <c r="B37" s="52"/>
      <c r="C37" s="52"/>
      <c r="D37" s="52"/>
      <c r="E37" s="52"/>
      <c r="F37" s="52"/>
      <c r="G37" s="52"/>
      <c r="H37" s="52"/>
      <c r="I37" s="52"/>
      <c r="J37" s="52"/>
      <c r="K37" s="52"/>
      <c r="L37" s="52"/>
      <c r="M37" s="52"/>
      <c r="N37" s="52"/>
      <c r="O37" s="52"/>
      <c r="P37" s="52"/>
      <c r="Q37" s="52"/>
    </row>
    <row r="38" spans="1:17" x14ac:dyDescent="0.25">
      <c r="A38" s="52"/>
      <c r="B38" s="52"/>
      <c r="C38" s="52"/>
      <c r="D38" s="52"/>
      <c r="E38" s="52"/>
      <c r="F38" s="52"/>
      <c r="G38" s="52"/>
      <c r="H38" s="52"/>
      <c r="I38" s="52"/>
      <c r="J38" s="52"/>
      <c r="K38" s="52"/>
      <c r="L38" s="52"/>
      <c r="M38" s="52"/>
      <c r="N38" s="52"/>
      <c r="O38" s="52"/>
      <c r="P38" s="52"/>
      <c r="Q38" s="52"/>
    </row>
    <row r="39" spans="1:17" x14ac:dyDescent="0.25">
      <c r="A39" s="52"/>
      <c r="B39" s="52"/>
      <c r="C39" s="52"/>
      <c r="D39" s="52"/>
      <c r="E39" s="52"/>
      <c r="F39" s="52"/>
      <c r="G39" s="52"/>
      <c r="H39" s="52"/>
      <c r="I39" s="52"/>
      <c r="J39" s="52"/>
      <c r="K39" s="52"/>
      <c r="L39" s="52"/>
      <c r="M39" s="52"/>
      <c r="N39" s="52"/>
      <c r="O39" s="52"/>
      <c r="P39" s="52"/>
      <c r="Q39" s="52"/>
    </row>
    <row r="40" spans="1:17" x14ac:dyDescent="0.25">
      <c r="A40" s="52"/>
      <c r="B40" s="52"/>
      <c r="C40" s="52"/>
      <c r="D40" s="52"/>
      <c r="E40" s="52"/>
      <c r="F40" s="52"/>
      <c r="G40" s="52"/>
      <c r="H40" s="52"/>
      <c r="I40" s="52"/>
      <c r="J40" s="52"/>
      <c r="K40" s="52"/>
      <c r="L40" s="52"/>
      <c r="M40" s="52"/>
      <c r="N40" s="52"/>
      <c r="O40" s="52"/>
      <c r="P40" s="52"/>
      <c r="Q40" s="52"/>
    </row>
    <row r="41" spans="1:17" x14ac:dyDescent="0.25">
      <c r="A41" s="52"/>
      <c r="B41" s="52"/>
      <c r="C41" s="52"/>
      <c r="D41" s="52"/>
      <c r="E41" s="52"/>
      <c r="F41" s="52"/>
      <c r="G41" s="52"/>
      <c r="H41" s="52"/>
      <c r="I41" s="52"/>
      <c r="J41" s="52"/>
      <c r="K41" s="52"/>
      <c r="L41" s="52"/>
      <c r="M41" s="52"/>
      <c r="N41" s="52"/>
      <c r="O41" s="52"/>
      <c r="P41" s="52"/>
      <c r="Q41" s="52"/>
    </row>
    <row r="42" spans="1:17" x14ac:dyDescent="0.25">
      <c r="A42" s="52"/>
      <c r="B42" s="52"/>
      <c r="C42" s="52"/>
      <c r="D42" s="52"/>
      <c r="E42" s="52"/>
      <c r="F42" s="52"/>
      <c r="G42" s="52"/>
      <c r="H42" s="52"/>
      <c r="I42" s="52"/>
      <c r="J42" s="52"/>
      <c r="K42" s="52"/>
      <c r="L42" s="52"/>
      <c r="M42" s="52"/>
      <c r="N42" s="52"/>
      <c r="O42" s="52"/>
      <c r="P42" s="52"/>
      <c r="Q42" s="52"/>
    </row>
    <row r="43" spans="1:17" x14ac:dyDescent="0.25">
      <c r="A43" s="52"/>
      <c r="B43" s="52"/>
      <c r="C43" s="52"/>
      <c r="D43" s="52"/>
      <c r="E43" s="52"/>
      <c r="F43" s="52"/>
      <c r="G43" s="52"/>
      <c r="H43" s="52"/>
      <c r="I43" s="52"/>
      <c r="J43" s="52"/>
      <c r="K43" s="52"/>
      <c r="L43" s="52"/>
      <c r="M43" s="52"/>
      <c r="N43" s="52"/>
      <c r="O43" s="52"/>
      <c r="P43" s="52"/>
      <c r="Q43" s="52"/>
    </row>
    <row r="44" spans="1:17" x14ac:dyDescent="0.25">
      <c r="A44" s="52"/>
      <c r="B44" s="52"/>
      <c r="C44" s="52"/>
      <c r="D44" s="52"/>
      <c r="E44" s="52"/>
      <c r="F44" s="52"/>
      <c r="G44" s="52"/>
      <c r="H44" s="52"/>
      <c r="I44" s="52"/>
      <c r="J44" s="52"/>
      <c r="K44" s="52"/>
      <c r="L44" s="52"/>
      <c r="M44" s="52"/>
      <c r="N44" s="52"/>
      <c r="O44" s="52"/>
      <c r="P44" s="52"/>
      <c r="Q44" s="52"/>
    </row>
    <row r="45" spans="1:17" x14ac:dyDescent="0.25">
      <c r="A45" s="52"/>
      <c r="B45" s="52"/>
      <c r="C45" s="52"/>
      <c r="D45" s="52"/>
      <c r="E45" s="52"/>
      <c r="F45" s="52"/>
      <c r="G45" s="52"/>
      <c r="H45" s="52"/>
      <c r="I45" s="52"/>
      <c r="J45" s="52"/>
      <c r="K45" s="52"/>
      <c r="L45" s="52"/>
      <c r="M45" s="52"/>
      <c r="N45" s="52"/>
      <c r="O45" s="52"/>
      <c r="P45" s="52"/>
      <c r="Q45" s="52"/>
    </row>
    <row r="46" spans="1:17" x14ac:dyDescent="0.25">
      <c r="A46" s="52"/>
      <c r="B46" s="52"/>
      <c r="C46" s="52"/>
      <c r="D46" s="52"/>
      <c r="E46" s="52"/>
      <c r="F46" s="52"/>
      <c r="G46" s="52"/>
      <c r="H46" s="52"/>
      <c r="I46" s="52"/>
      <c r="J46" s="52"/>
      <c r="K46" s="52"/>
      <c r="L46" s="52"/>
      <c r="M46" s="52"/>
      <c r="N46" s="52"/>
      <c r="O46" s="52"/>
      <c r="P46" s="52"/>
      <c r="Q46" s="52"/>
    </row>
    <row r="47" spans="1:17" x14ac:dyDescent="0.25">
      <c r="A47" s="52"/>
      <c r="B47" s="52"/>
      <c r="C47" s="52"/>
      <c r="D47" s="52"/>
      <c r="E47" s="52"/>
      <c r="F47" s="52"/>
      <c r="G47" s="52"/>
      <c r="H47" s="52"/>
      <c r="I47" s="52"/>
      <c r="J47" s="52"/>
      <c r="K47" s="52"/>
      <c r="L47" s="52"/>
      <c r="M47" s="52"/>
      <c r="N47" s="52"/>
      <c r="O47" s="52"/>
      <c r="P47" s="52"/>
      <c r="Q47" s="52"/>
    </row>
    <row r="48" spans="1:17" x14ac:dyDescent="0.25">
      <c r="A48" s="52"/>
      <c r="B48" s="52"/>
      <c r="C48" s="52"/>
      <c r="D48" s="52"/>
      <c r="E48" s="52"/>
      <c r="F48" s="52"/>
      <c r="G48" s="52"/>
      <c r="H48" s="52"/>
      <c r="I48" s="52"/>
      <c r="J48" s="52"/>
      <c r="K48" s="52"/>
      <c r="L48" s="52"/>
      <c r="M48" s="52"/>
      <c r="N48" s="52"/>
      <c r="O48" s="52"/>
      <c r="P48" s="52"/>
      <c r="Q48" s="52"/>
    </row>
    <row r="49" spans="1:17" x14ac:dyDescent="0.25">
      <c r="A49" s="52"/>
      <c r="B49" s="52"/>
      <c r="C49" s="52"/>
      <c r="D49" s="52"/>
      <c r="E49" s="52"/>
      <c r="F49" s="52"/>
      <c r="G49" s="52"/>
      <c r="H49" s="52"/>
      <c r="I49" s="52"/>
      <c r="J49" s="52"/>
      <c r="K49" s="52"/>
      <c r="L49" s="52"/>
      <c r="M49" s="52"/>
      <c r="N49" s="52"/>
      <c r="O49" s="52"/>
      <c r="P49" s="52"/>
      <c r="Q49" s="52"/>
    </row>
    <row r="50" spans="1:17" x14ac:dyDescent="0.25">
      <c r="A50" s="52"/>
      <c r="B50" s="52"/>
      <c r="C50" s="52"/>
      <c r="D50" s="52"/>
      <c r="E50" s="52"/>
      <c r="F50" s="52"/>
      <c r="G50" s="52"/>
      <c r="H50" s="52"/>
      <c r="I50" s="52"/>
      <c r="J50" s="52"/>
      <c r="K50" s="52"/>
      <c r="L50" s="52"/>
      <c r="M50" s="52"/>
      <c r="N50" s="52"/>
      <c r="O50" s="52"/>
      <c r="P50" s="52"/>
      <c r="Q50" s="52"/>
    </row>
    <row r="51" spans="1:17" x14ac:dyDescent="0.25">
      <c r="A51" s="52"/>
      <c r="B51" s="52"/>
      <c r="C51" s="52"/>
      <c r="D51" s="52"/>
      <c r="E51" s="52"/>
      <c r="F51" s="52"/>
      <c r="G51" s="52"/>
      <c r="H51" s="52"/>
      <c r="I51" s="52"/>
      <c r="J51" s="52"/>
      <c r="K51" s="52"/>
      <c r="L51" s="52"/>
      <c r="M51" s="52"/>
      <c r="N51" s="52"/>
      <c r="O51" s="52"/>
      <c r="P51" s="52"/>
      <c r="Q51" s="52"/>
    </row>
    <row r="52" spans="1:17" x14ac:dyDescent="0.25">
      <c r="A52" s="52"/>
      <c r="B52" s="52"/>
      <c r="C52" s="52"/>
      <c r="D52" s="52"/>
      <c r="E52" s="52"/>
      <c r="F52" s="52"/>
      <c r="G52" s="52"/>
      <c r="H52" s="52"/>
      <c r="I52" s="52"/>
      <c r="J52" s="52"/>
      <c r="K52" s="52"/>
      <c r="L52" s="52"/>
      <c r="M52" s="52"/>
      <c r="N52" s="52"/>
      <c r="O52" s="52"/>
      <c r="P52" s="52"/>
      <c r="Q52" s="52"/>
    </row>
    <row r="53" spans="1:17" x14ac:dyDescent="0.25">
      <c r="A53" s="52"/>
      <c r="B53" s="52"/>
      <c r="C53" s="52"/>
      <c r="D53" s="52"/>
      <c r="E53" s="52"/>
      <c r="F53" s="52"/>
      <c r="G53" s="52"/>
      <c r="H53" s="52"/>
      <c r="I53" s="52"/>
      <c r="J53" s="52"/>
      <c r="K53" s="52"/>
      <c r="L53" s="52"/>
      <c r="M53" s="52"/>
      <c r="N53" s="52"/>
      <c r="O53" s="52"/>
      <c r="P53" s="52"/>
      <c r="Q53" s="52"/>
    </row>
    <row r="54" spans="1:17" x14ac:dyDescent="0.25">
      <c r="A54" s="52"/>
      <c r="B54" s="52"/>
      <c r="C54" s="52"/>
      <c r="D54" s="52"/>
      <c r="E54" s="52"/>
      <c r="F54" s="52"/>
      <c r="G54" s="52"/>
      <c r="H54" s="52"/>
      <c r="I54" s="52"/>
      <c r="J54" s="52"/>
      <c r="K54" s="52"/>
      <c r="L54" s="52"/>
      <c r="M54" s="52"/>
      <c r="N54" s="52"/>
      <c r="O54" s="52"/>
      <c r="P54" s="52"/>
      <c r="Q54" s="52"/>
    </row>
    <row r="55" spans="1:17" x14ac:dyDescent="0.25">
      <c r="A55" s="52"/>
      <c r="B55" s="52"/>
      <c r="C55" s="52"/>
      <c r="D55" s="52"/>
      <c r="E55" s="52"/>
      <c r="F55" s="52"/>
      <c r="G55" s="52"/>
      <c r="H55" s="52"/>
      <c r="I55" s="52"/>
      <c r="J55" s="52"/>
      <c r="K55" s="52"/>
      <c r="L55" s="52"/>
      <c r="M55" s="52"/>
      <c r="N55" s="52"/>
      <c r="O55" s="52"/>
      <c r="P55" s="52"/>
      <c r="Q55" s="52"/>
    </row>
    <row r="56" spans="1:17" x14ac:dyDescent="0.25">
      <c r="A56" s="52"/>
      <c r="B56" s="52"/>
      <c r="C56" s="52"/>
      <c r="D56" s="52"/>
      <c r="E56" s="52"/>
      <c r="F56" s="52"/>
      <c r="G56" s="52"/>
      <c r="H56" s="52"/>
      <c r="I56" s="52"/>
      <c r="J56" s="52"/>
      <c r="K56" s="52"/>
      <c r="L56" s="52"/>
      <c r="M56" s="52"/>
      <c r="N56" s="52"/>
      <c r="O56" s="52"/>
      <c r="P56" s="52"/>
      <c r="Q56" s="52"/>
    </row>
    <row r="57" spans="1:17" x14ac:dyDescent="0.25">
      <c r="A57" s="52"/>
      <c r="B57" s="52"/>
      <c r="C57" s="52"/>
      <c r="D57" s="52"/>
      <c r="E57" s="52"/>
      <c r="F57" s="52"/>
      <c r="G57" s="52"/>
      <c r="H57" s="52"/>
      <c r="I57" s="52"/>
      <c r="J57" s="52"/>
      <c r="K57" s="52"/>
      <c r="L57" s="52"/>
      <c r="M57" s="52"/>
      <c r="N57" s="52"/>
      <c r="O57" s="52"/>
      <c r="P57" s="52"/>
      <c r="Q57" s="52"/>
    </row>
    <row r="58" spans="1:17" x14ac:dyDescent="0.25">
      <c r="A58" s="52"/>
      <c r="B58" s="52"/>
      <c r="C58" s="52"/>
      <c r="D58" s="52"/>
      <c r="E58" s="52"/>
      <c r="F58" s="52"/>
      <c r="G58" s="52"/>
      <c r="H58" s="52"/>
      <c r="I58" s="52"/>
      <c r="J58" s="52"/>
      <c r="K58" s="52"/>
      <c r="L58" s="52"/>
      <c r="M58" s="52"/>
      <c r="N58" s="52"/>
      <c r="O58" s="52"/>
      <c r="P58" s="52"/>
      <c r="Q58" s="52"/>
    </row>
    <row r="59" spans="1:17" x14ac:dyDescent="0.25">
      <c r="A59" s="52"/>
      <c r="B59" s="52"/>
      <c r="C59" s="52"/>
      <c r="D59" s="52"/>
      <c r="E59" s="52"/>
      <c r="F59" s="52"/>
      <c r="G59" s="52"/>
      <c r="H59" s="52"/>
      <c r="I59" s="52"/>
      <c r="J59" s="52"/>
      <c r="K59" s="52"/>
      <c r="L59" s="52"/>
      <c r="M59" s="52"/>
      <c r="N59" s="52"/>
      <c r="O59" s="52"/>
      <c r="P59" s="52"/>
      <c r="Q59" s="52"/>
    </row>
    <row r="60" spans="1:17" x14ac:dyDescent="0.25">
      <c r="A60" s="52"/>
      <c r="B60" s="52"/>
      <c r="C60" s="52"/>
      <c r="D60" s="52"/>
      <c r="E60" s="52"/>
      <c r="F60" s="52"/>
      <c r="G60" s="52"/>
      <c r="H60" s="52"/>
      <c r="I60" s="52"/>
      <c r="J60" s="52"/>
      <c r="K60" s="52"/>
      <c r="L60" s="52"/>
      <c r="M60" s="52"/>
      <c r="N60" s="52"/>
      <c r="O60" s="52"/>
      <c r="P60" s="52"/>
      <c r="Q60" s="52"/>
    </row>
    <row r="61" spans="1:17" x14ac:dyDescent="0.25">
      <c r="A61" s="52"/>
      <c r="B61" s="52"/>
      <c r="C61" s="52"/>
      <c r="D61" s="52"/>
      <c r="E61" s="52"/>
      <c r="F61" s="52"/>
      <c r="G61" s="52"/>
      <c r="H61" s="52"/>
      <c r="I61" s="52"/>
      <c r="J61" s="52"/>
      <c r="K61" s="52"/>
      <c r="L61" s="52"/>
      <c r="M61" s="52"/>
      <c r="N61" s="52"/>
      <c r="O61" s="52"/>
      <c r="P61" s="52"/>
      <c r="Q61" s="52"/>
    </row>
    <row r="62" spans="1:17" x14ac:dyDescent="0.25">
      <c r="A62" s="52"/>
      <c r="B62" s="52"/>
      <c r="C62" s="52"/>
      <c r="D62" s="52"/>
      <c r="E62" s="52"/>
      <c r="F62" s="52"/>
      <c r="G62" s="52"/>
      <c r="H62" s="52"/>
      <c r="I62" s="52"/>
      <c r="J62" s="52"/>
      <c r="K62" s="52"/>
      <c r="L62" s="52"/>
      <c r="M62" s="52"/>
      <c r="N62" s="52"/>
      <c r="O62" s="52"/>
      <c r="P62" s="52"/>
      <c r="Q62" s="52"/>
    </row>
    <row r="63" spans="1:17" x14ac:dyDescent="0.25">
      <c r="A63" s="52"/>
      <c r="B63" s="52"/>
      <c r="C63" s="52"/>
      <c r="D63" s="52"/>
      <c r="E63" s="52"/>
      <c r="F63" s="52"/>
      <c r="G63" s="52"/>
      <c r="H63" s="52"/>
      <c r="I63" s="52"/>
      <c r="J63" s="52"/>
      <c r="K63" s="52"/>
      <c r="L63" s="52"/>
      <c r="M63" s="52"/>
      <c r="N63" s="52"/>
      <c r="O63" s="52"/>
      <c r="P63" s="52"/>
      <c r="Q63" s="52"/>
    </row>
    <row r="64" spans="1:17" x14ac:dyDescent="0.25">
      <c r="A64" s="52"/>
      <c r="B64" s="52"/>
      <c r="C64" s="52"/>
      <c r="D64" s="52"/>
      <c r="E64" s="52"/>
      <c r="F64" s="52"/>
      <c r="G64" s="52"/>
      <c r="H64" s="52"/>
      <c r="I64" s="52"/>
      <c r="J64" s="52"/>
      <c r="K64" s="52"/>
      <c r="L64" s="52"/>
      <c r="M64" s="52"/>
      <c r="N64" s="52"/>
      <c r="O64" s="52"/>
      <c r="P64" s="52"/>
      <c r="Q64" s="52"/>
    </row>
    <row r="65" spans="1:17" x14ac:dyDescent="0.25">
      <c r="A65" s="52"/>
      <c r="B65" s="52"/>
      <c r="C65" s="52"/>
      <c r="D65" s="52"/>
      <c r="E65" s="52"/>
      <c r="F65" s="52"/>
      <c r="G65" s="52"/>
      <c r="H65" s="52"/>
      <c r="I65" s="52"/>
      <c r="J65" s="52"/>
      <c r="K65" s="52"/>
      <c r="L65" s="52"/>
      <c r="M65" s="52"/>
      <c r="N65" s="52"/>
      <c r="O65" s="52"/>
      <c r="P65" s="52"/>
      <c r="Q65" s="52"/>
    </row>
    <row r="66" spans="1:17" x14ac:dyDescent="0.25">
      <c r="A66" s="52"/>
      <c r="B66" s="52"/>
      <c r="C66" s="52"/>
      <c r="D66" s="52"/>
      <c r="E66" s="52"/>
      <c r="F66" s="52"/>
      <c r="G66" s="52"/>
      <c r="H66" s="52"/>
      <c r="I66" s="52"/>
      <c r="J66" s="52"/>
      <c r="K66" s="52"/>
      <c r="L66" s="52"/>
      <c r="M66" s="52"/>
      <c r="N66" s="52"/>
      <c r="O66" s="52"/>
      <c r="P66" s="52"/>
      <c r="Q66" s="52"/>
    </row>
    <row r="67" spans="1:17" x14ac:dyDescent="0.25">
      <c r="A67" s="52"/>
      <c r="B67" s="52"/>
      <c r="C67" s="52"/>
      <c r="D67" s="52"/>
      <c r="E67" s="52"/>
      <c r="F67" s="52"/>
      <c r="G67" s="52"/>
      <c r="H67" s="52"/>
      <c r="I67" s="52"/>
      <c r="J67" s="52"/>
      <c r="K67" s="52"/>
      <c r="L67" s="52"/>
      <c r="M67" s="52"/>
      <c r="N67" s="52"/>
      <c r="O67" s="52"/>
      <c r="P67" s="52"/>
      <c r="Q67" s="52"/>
    </row>
    <row r="68" spans="1:17" x14ac:dyDescent="0.25">
      <c r="A68" s="52"/>
      <c r="B68" s="52"/>
      <c r="C68" s="52"/>
      <c r="D68" s="52"/>
      <c r="E68" s="52"/>
      <c r="F68" s="52"/>
      <c r="G68" s="52"/>
      <c r="H68" s="52"/>
      <c r="I68" s="52"/>
      <c r="J68" s="52"/>
      <c r="K68" s="52"/>
      <c r="L68" s="52"/>
      <c r="M68" s="52"/>
      <c r="N68" s="52"/>
      <c r="O68" s="52"/>
      <c r="P68" s="52"/>
      <c r="Q68" s="52"/>
    </row>
    <row r="69" spans="1:17" x14ac:dyDescent="0.25">
      <c r="A69" s="52"/>
      <c r="B69" s="52"/>
      <c r="C69" s="52"/>
      <c r="D69" s="52"/>
      <c r="E69" s="52"/>
      <c r="F69" s="52"/>
      <c r="G69" s="52"/>
      <c r="H69" s="52"/>
      <c r="I69" s="52"/>
      <c r="J69" s="52"/>
      <c r="K69" s="52"/>
      <c r="L69" s="52"/>
      <c r="M69" s="52"/>
      <c r="N69" s="52"/>
      <c r="O69" s="52"/>
      <c r="P69" s="52"/>
      <c r="Q69" s="52"/>
    </row>
    <row r="70" spans="1:17" x14ac:dyDescent="0.25">
      <c r="A70" s="52"/>
      <c r="B70" s="52"/>
      <c r="C70" s="52"/>
      <c r="D70" s="52"/>
      <c r="E70" s="52"/>
      <c r="F70" s="52"/>
      <c r="G70" s="52"/>
      <c r="H70" s="52"/>
      <c r="I70" s="52"/>
      <c r="J70" s="52"/>
      <c r="K70" s="52"/>
      <c r="L70" s="52"/>
      <c r="M70" s="52"/>
      <c r="N70" s="52"/>
      <c r="O70" s="52"/>
      <c r="P70" s="52"/>
      <c r="Q70" s="52"/>
    </row>
    <row r="71" spans="1:17" x14ac:dyDescent="0.25">
      <c r="A71" s="52"/>
      <c r="B71" s="52"/>
      <c r="C71" s="52"/>
      <c r="D71" s="52"/>
      <c r="E71" s="52"/>
      <c r="F71" s="52"/>
      <c r="G71" s="52"/>
      <c r="H71" s="52"/>
      <c r="I71" s="52"/>
      <c r="J71" s="52"/>
      <c r="K71" s="52"/>
      <c r="L71" s="52"/>
      <c r="M71" s="52"/>
      <c r="N71" s="52"/>
      <c r="O71" s="52"/>
      <c r="P71" s="52"/>
      <c r="Q71" s="52"/>
    </row>
    <row r="72" spans="1:17" x14ac:dyDescent="0.25">
      <c r="A72" s="52"/>
      <c r="B72" s="52"/>
      <c r="C72" s="52"/>
      <c r="D72" s="52"/>
      <c r="E72" s="52"/>
      <c r="F72" s="52"/>
      <c r="G72" s="52"/>
      <c r="H72" s="52"/>
      <c r="I72" s="52"/>
      <c r="J72" s="52"/>
      <c r="K72" s="52"/>
      <c r="L72" s="52"/>
      <c r="M72" s="52"/>
      <c r="N72" s="52"/>
      <c r="O72" s="52"/>
      <c r="P72" s="52"/>
      <c r="Q72" s="52"/>
    </row>
    <row r="73" spans="1:17" x14ac:dyDescent="0.25">
      <c r="A73" s="52"/>
      <c r="B73" s="52"/>
      <c r="C73" s="52"/>
      <c r="D73" s="52"/>
      <c r="E73" s="52"/>
      <c r="F73" s="52"/>
      <c r="G73" s="52"/>
      <c r="H73" s="52"/>
      <c r="I73" s="52"/>
      <c r="J73" s="52"/>
      <c r="K73" s="52"/>
      <c r="L73" s="52"/>
      <c r="M73" s="52"/>
      <c r="N73" s="52"/>
      <c r="O73" s="52"/>
      <c r="P73" s="52"/>
      <c r="Q73" s="52"/>
    </row>
    <row r="74" spans="1:17" x14ac:dyDescent="0.25">
      <c r="A74" s="52"/>
      <c r="B74" s="52"/>
      <c r="C74" s="52"/>
      <c r="D74" s="52"/>
      <c r="E74" s="52"/>
      <c r="F74" s="52"/>
      <c r="G74" s="52"/>
      <c r="H74" s="52"/>
      <c r="I74" s="52"/>
      <c r="J74" s="52"/>
      <c r="K74" s="52"/>
      <c r="L74" s="52"/>
      <c r="M74" s="52"/>
      <c r="N74" s="52"/>
      <c r="O74" s="52"/>
      <c r="P74" s="52"/>
      <c r="Q74" s="52"/>
    </row>
    <row r="75" spans="1:17" x14ac:dyDescent="0.25">
      <c r="A75" s="52"/>
      <c r="B75" s="52"/>
      <c r="C75" s="52"/>
      <c r="D75" s="52"/>
      <c r="E75" s="52"/>
      <c r="F75" s="52"/>
      <c r="G75" s="52"/>
      <c r="H75" s="52"/>
      <c r="I75" s="52"/>
      <c r="J75" s="52"/>
      <c r="K75" s="52"/>
      <c r="L75" s="52"/>
      <c r="M75" s="52"/>
      <c r="N75" s="52"/>
      <c r="O75" s="52"/>
      <c r="P75" s="52"/>
      <c r="Q75" s="52"/>
    </row>
    <row r="76" spans="1:17" x14ac:dyDescent="0.25">
      <c r="A76" s="52"/>
      <c r="B76" s="52"/>
      <c r="C76" s="52"/>
      <c r="D76" s="52"/>
      <c r="E76" s="52"/>
      <c r="F76" s="52"/>
      <c r="G76" s="52"/>
      <c r="H76" s="52"/>
      <c r="I76" s="52"/>
      <c r="J76" s="52"/>
      <c r="K76" s="52"/>
      <c r="L76" s="52"/>
      <c r="M76" s="52"/>
      <c r="N76" s="52"/>
      <c r="O76" s="52"/>
      <c r="P76" s="52"/>
      <c r="Q76" s="52"/>
    </row>
    <row r="77" spans="1:17" x14ac:dyDescent="0.25">
      <c r="A77" s="52"/>
      <c r="B77" s="52"/>
      <c r="C77" s="52"/>
      <c r="D77" s="52"/>
      <c r="E77" s="52"/>
      <c r="F77" s="52"/>
      <c r="G77" s="52"/>
      <c r="H77" s="52"/>
      <c r="I77" s="52"/>
      <c r="J77" s="52"/>
      <c r="K77" s="52"/>
      <c r="L77" s="52"/>
      <c r="M77" s="52"/>
      <c r="N77" s="52"/>
      <c r="O77" s="52"/>
      <c r="P77" s="52"/>
      <c r="Q77" s="52"/>
    </row>
    <row r="78" spans="1:17" x14ac:dyDescent="0.25">
      <c r="A78" s="52"/>
      <c r="B78" s="52"/>
      <c r="C78" s="52"/>
      <c r="D78" s="52"/>
      <c r="E78" s="52"/>
      <c r="F78" s="52"/>
      <c r="G78" s="52"/>
      <c r="H78" s="52"/>
      <c r="I78" s="52"/>
      <c r="J78" s="52"/>
      <c r="K78" s="52"/>
      <c r="L78" s="52"/>
      <c r="M78" s="52"/>
      <c r="N78" s="52"/>
      <c r="O78" s="52"/>
      <c r="P78" s="52"/>
      <c r="Q78" s="52"/>
    </row>
    <row r="79" spans="1:17" x14ac:dyDescent="0.25">
      <c r="A79" s="52"/>
      <c r="B79" s="52"/>
      <c r="C79" s="52"/>
      <c r="D79" s="52"/>
      <c r="E79" s="52"/>
      <c r="F79" s="52"/>
      <c r="G79" s="52"/>
      <c r="H79" s="52"/>
      <c r="I79" s="52"/>
      <c r="J79" s="52"/>
      <c r="K79" s="52"/>
      <c r="L79" s="52"/>
      <c r="M79" s="52"/>
      <c r="N79" s="52"/>
      <c r="O79" s="52"/>
      <c r="P79" s="52"/>
      <c r="Q79" s="52"/>
    </row>
    <row r="80" spans="1:17" x14ac:dyDescent="0.25">
      <c r="A80" s="52"/>
      <c r="B80" s="52"/>
      <c r="C80" s="52"/>
      <c r="D80" s="52"/>
      <c r="E80" s="52"/>
      <c r="F80" s="52"/>
      <c r="G80" s="52"/>
      <c r="H80" s="52"/>
      <c r="I80" s="52"/>
      <c r="J80" s="52"/>
      <c r="K80" s="52"/>
      <c r="L80" s="52"/>
      <c r="M80" s="52"/>
      <c r="N80" s="52"/>
      <c r="O80" s="52"/>
      <c r="P80" s="52"/>
      <c r="Q80" s="52"/>
    </row>
    <row r="81" spans="1:17" x14ac:dyDescent="0.25">
      <c r="A81" s="52"/>
      <c r="B81" s="52"/>
      <c r="C81" s="52"/>
      <c r="D81" s="52"/>
      <c r="E81" s="52"/>
      <c r="F81" s="52"/>
      <c r="G81" s="52"/>
      <c r="H81" s="52"/>
      <c r="I81" s="52"/>
      <c r="J81" s="52"/>
      <c r="K81" s="52"/>
      <c r="L81" s="52"/>
      <c r="M81" s="52"/>
      <c r="N81" s="52"/>
      <c r="O81" s="52"/>
      <c r="P81" s="52"/>
      <c r="Q81" s="52"/>
    </row>
    <row r="82" spans="1:17" x14ac:dyDescent="0.25">
      <c r="A82" s="52"/>
      <c r="B82" s="52"/>
      <c r="C82" s="52"/>
      <c r="D82" s="52"/>
      <c r="E82" s="52"/>
      <c r="F82" s="52"/>
      <c r="G82" s="52"/>
      <c r="H82" s="52"/>
      <c r="I82" s="52"/>
      <c r="J82" s="52"/>
      <c r="K82" s="52"/>
      <c r="L82" s="52"/>
      <c r="M82" s="52"/>
      <c r="N82" s="52"/>
      <c r="O82" s="52"/>
      <c r="P82" s="52"/>
      <c r="Q82" s="52"/>
    </row>
    <row r="83" spans="1:17" x14ac:dyDescent="0.25">
      <c r="A83" s="52"/>
      <c r="B83" s="52"/>
      <c r="C83" s="52"/>
      <c r="D83" s="52"/>
      <c r="E83" s="52"/>
      <c r="F83" s="52"/>
      <c r="G83" s="52"/>
      <c r="H83" s="52"/>
      <c r="I83" s="52"/>
      <c r="J83" s="52"/>
      <c r="K83" s="52"/>
      <c r="L83" s="52"/>
      <c r="M83" s="52"/>
      <c r="N83" s="52"/>
      <c r="O83" s="52"/>
      <c r="P83" s="52"/>
      <c r="Q83" s="52"/>
    </row>
    <row r="84" spans="1:17" x14ac:dyDescent="0.25">
      <c r="A84" s="52"/>
      <c r="B84" s="52"/>
      <c r="C84" s="52"/>
      <c r="D84" s="52"/>
      <c r="E84" s="52"/>
      <c r="F84" s="52"/>
      <c r="G84" s="52"/>
      <c r="H84" s="52"/>
      <c r="I84" s="52"/>
      <c r="J84" s="52"/>
      <c r="K84" s="52"/>
      <c r="L84" s="52"/>
      <c r="M84" s="52"/>
      <c r="N84" s="52"/>
      <c r="O84" s="52"/>
      <c r="P84" s="52"/>
      <c r="Q84" s="52"/>
    </row>
    <row r="85" spans="1:17" x14ac:dyDescent="0.25">
      <c r="A85" s="52"/>
      <c r="B85" s="52"/>
      <c r="C85" s="52"/>
      <c r="D85" s="52"/>
      <c r="E85" s="52"/>
      <c r="F85" s="52"/>
      <c r="G85" s="52"/>
      <c r="H85" s="52"/>
      <c r="I85" s="52"/>
      <c r="J85" s="52"/>
      <c r="K85" s="52"/>
      <c r="L85" s="52"/>
      <c r="M85" s="52"/>
      <c r="N85" s="52"/>
      <c r="O85" s="52"/>
      <c r="P85" s="52"/>
      <c r="Q85" s="52"/>
    </row>
    <row r="86" spans="1:17" x14ac:dyDescent="0.25">
      <c r="A86" s="52"/>
      <c r="B86" s="52"/>
      <c r="C86" s="52"/>
      <c r="D86" s="52"/>
      <c r="E86" s="52"/>
      <c r="F86" s="52"/>
      <c r="G86" s="52"/>
      <c r="H86" s="52"/>
      <c r="I86" s="52"/>
      <c r="J86" s="52"/>
      <c r="K86" s="52"/>
      <c r="L86" s="52"/>
      <c r="M86" s="52"/>
      <c r="N86" s="52"/>
      <c r="O86" s="52"/>
      <c r="P86" s="52"/>
      <c r="Q86" s="52"/>
    </row>
    <row r="87" spans="1:17" x14ac:dyDescent="0.25">
      <c r="A87" s="52"/>
      <c r="B87" s="52"/>
      <c r="C87" s="52"/>
      <c r="D87" s="52"/>
      <c r="E87" s="52"/>
      <c r="F87" s="52"/>
      <c r="G87" s="52"/>
      <c r="H87" s="52"/>
      <c r="I87" s="52"/>
      <c r="J87" s="52"/>
      <c r="K87" s="52"/>
      <c r="L87" s="52"/>
      <c r="M87" s="52"/>
      <c r="N87" s="52"/>
      <c r="O87" s="52"/>
      <c r="P87" s="52"/>
      <c r="Q87" s="52"/>
    </row>
    <row r="88" spans="1:17" x14ac:dyDescent="0.25">
      <c r="A88" s="52"/>
      <c r="B88" s="52"/>
      <c r="C88" s="52"/>
      <c r="D88" s="52"/>
      <c r="E88" s="52"/>
      <c r="F88" s="52"/>
      <c r="G88" s="52"/>
      <c r="H88" s="52"/>
      <c r="I88" s="52"/>
      <c r="J88" s="52"/>
      <c r="K88" s="52"/>
      <c r="L88" s="52"/>
      <c r="M88" s="52"/>
      <c r="N88" s="52"/>
      <c r="O88" s="52"/>
      <c r="P88" s="52"/>
      <c r="Q88" s="52"/>
    </row>
    <row r="89" spans="1:17" x14ac:dyDescent="0.25">
      <c r="A89" s="52"/>
      <c r="B89" s="52"/>
      <c r="C89" s="52"/>
      <c r="D89" s="52"/>
      <c r="E89" s="52"/>
      <c r="F89" s="52"/>
      <c r="G89" s="52"/>
      <c r="H89" s="52"/>
      <c r="I89" s="52"/>
      <c r="J89" s="52"/>
      <c r="K89" s="52"/>
      <c r="L89" s="52"/>
      <c r="M89" s="52"/>
      <c r="N89" s="52"/>
      <c r="O89" s="52"/>
      <c r="P89" s="52"/>
      <c r="Q89" s="52"/>
    </row>
    <row r="90" spans="1:17" x14ac:dyDescent="0.25">
      <c r="A90" s="52"/>
      <c r="B90" s="52"/>
      <c r="C90" s="52"/>
      <c r="D90" s="52"/>
      <c r="E90" s="52"/>
      <c r="F90" s="52"/>
      <c r="G90" s="52"/>
      <c r="H90" s="52"/>
      <c r="I90" s="52"/>
      <c r="J90" s="52"/>
      <c r="K90" s="52"/>
      <c r="L90" s="52"/>
      <c r="M90" s="52"/>
      <c r="N90" s="52"/>
      <c r="O90" s="52"/>
      <c r="P90" s="52"/>
      <c r="Q90" s="52"/>
    </row>
    <row r="91" spans="1:17" x14ac:dyDescent="0.25">
      <c r="A91" s="52"/>
      <c r="B91" s="52"/>
      <c r="C91" s="52"/>
      <c r="D91" s="52"/>
      <c r="E91" s="52"/>
      <c r="F91" s="52"/>
      <c r="G91" s="52"/>
      <c r="H91" s="52"/>
      <c r="I91" s="52"/>
      <c r="J91" s="52"/>
      <c r="K91" s="52"/>
      <c r="L91" s="52"/>
      <c r="M91" s="52"/>
      <c r="N91" s="52"/>
      <c r="O91" s="52"/>
      <c r="P91" s="52"/>
      <c r="Q91" s="52"/>
    </row>
    <row r="92" spans="1:17" x14ac:dyDescent="0.25">
      <c r="A92" s="52"/>
      <c r="B92" s="52"/>
      <c r="C92" s="52"/>
      <c r="D92" s="52"/>
      <c r="E92" s="52"/>
      <c r="F92" s="52"/>
      <c r="G92" s="52"/>
      <c r="H92" s="52"/>
      <c r="I92" s="52"/>
      <c r="J92" s="52"/>
      <c r="K92" s="52"/>
      <c r="L92" s="52"/>
      <c r="M92" s="52"/>
      <c r="N92" s="52"/>
      <c r="O92" s="52"/>
      <c r="P92" s="52"/>
      <c r="Q92" s="52"/>
    </row>
    <row r="93" spans="1:17" x14ac:dyDescent="0.25">
      <c r="A93" s="52"/>
      <c r="B93" s="52"/>
      <c r="C93" s="52"/>
      <c r="D93" s="52"/>
      <c r="E93" s="52"/>
      <c r="F93" s="52"/>
      <c r="G93" s="52"/>
      <c r="H93" s="52"/>
      <c r="I93" s="52"/>
      <c r="J93" s="52"/>
      <c r="K93" s="52"/>
      <c r="L93" s="52"/>
      <c r="M93" s="52"/>
      <c r="N93" s="52"/>
      <c r="O93" s="52"/>
      <c r="P93" s="52"/>
      <c r="Q93" s="52"/>
    </row>
    <row r="94" spans="1:17" x14ac:dyDescent="0.25">
      <c r="A94" s="52"/>
      <c r="B94" s="52"/>
      <c r="C94" s="52"/>
      <c r="D94" s="52"/>
      <c r="E94" s="52"/>
      <c r="F94" s="52"/>
      <c r="G94" s="52"/>
      <c r="H94" s="52"/>
      <c r="I94" s="52"/>
      <c r="J94" s="52"/>
      <c r="K94" s="52"/>
      <c r="L94" s="52"/>
      <c r="M94" s="52"/>
      <c r="N94" s="52"/>
      <c r="O94" s="52"/>
      <c r="P94" s="52"/>
      <c r="Q94" s="52"/>
    </row>
    <row r="95" spans="1:17" x14ac:dyDescent="0.25">
      <c r="A95" s="52"/>
      <c r="B95" s="52"/>
      <c r="C95" s="52"/>
      <c r="D95" s="52"/>
      <c r="E95" s="52"/>
      <c r="F95" s="52"/>
      <c r="G95" s="52"/>
      <c r="H95" s="52"/>
      <c r="I95" s="52"/>
      <c r="J95" s="52"/>
      <c r="K95" s="52"/>
      <c r="L95" s="52"/>
      <c r="M95" s="52"/>
      <c r="N95" s="52"/>
      <c r="O95" s="52"/>
      <c r="P95" s="52"/>
      <c r="Q95" s="52"/>
    </row>
    <row r="96" spans="1:17" x14ac:dyDescent="0.25">
      <c r="A96" s="52"/>
      <c r="B96" s="52"/>
      <c r="C96" s="52"/>
      <c r="D96" s="52"/>
      <c r="E96" s="52"/>
      <c r="F96" s="52"/>
      <c r="G96" s="52"/>
      <c r="H96" s="52"/>
      <c r="I96" s="52"/>
      <c r="J96" s="52"/>
      <c r="K96" s="52"/>
      <c r="L96" s="52"/>
      <c r="M96" s="52"/>
      <c r="N96" s="52"/>
      <c r="O96" s="52"/>
      <c r="P96" s="52"/>
      <c r="Q96" s="52"/>
    </row>
    <row r="97" spans="1:17" x14ac:dyDescent="0.25">
      <c r="A97" s="52"/>
      <c r="B97" s="52"/>
      <c r="C97" s="52"/>
      <c r="D97" s="52"/>
      <c r="E97" s="52"/>
      <c r="F97" s="52"/>
      <c r="G97" s="52"/>
      <c r="H97" s="52"/>
      <c r="I97" s="52"/>
      <c r="J97" s="52"/>
      <c r="K97" s="52"/>
      <c r="L97" s="52"/>
      <c r="M97" s="52"/>
      <c r="N97" s="52"/>
      <c r="O97" s="52"/>
      <c r="P97" s="52"/>
      <c r="Q97" s="52"/>
    </row>
    <row r="98" spans="1:17" x14ac:dyDescent="0.25">
      <c r="A98" s="52"/>
      <c r="B98" s="52"/>
      <c r="C98" s="52"/>
      <c r="D98" s="52"/>
      <c r="E98" s="52"/>
      <c r="F98" s="52"/>
      <c r="G98" s="52"/>
      <c r="H98" s="52"/>
      <c r="I98" s="52"/>
      <c r="J98" s="52"/>
      <c r="K98" s="52"/>
      <c r="L98" s="52"/>
      <c r="M98" s="52"/>
      <c r="N98" s="52"/>
      <c r="O98" s="52"/>
      <c r="P98" s="52"/>
      <c r="Q98" s="52"/>
    </row>
    <row r="99" spans="1:17" x14ac:dyDescent="0.25">
      <c r="A99" s="52"/>
      <c r="B99" s="52"/>
      <c r="C99" s="52"/>
      <c r="D99" s="52"/>
      <c r="E99" s="52"/>
      <c r="F99" s="52"/>
      <c r="G99" s="52"/>
      <c r="H99" s="52"/>
      <c r="I99" s="52"/>
      <c r="J99" s="52"/>
      <c r="K99" s="52"/>
      <c r="L99" s="52"/>
      <c r="M99" s="52"/>
      <c r="N99" s="52"/>
      <c r="O99" s="52"/>
      <c r="P99" s="52"/>
      <c r="Q99" s="52"/>
    </row>
    <row r="100" spans="1:17" x14ac:dyDescent="0.25">
      <c r="A100" s="52"/>
      <c r="B100" s="52"/>
      <c r="C100" s="52"/>
      <c r="D100" s="52"/>
      <c r="E100" s="52"/>
      <c r="F100" s="52"/>
      <c r="G100" s="52"/>
      <c r="H100" s="52"/>
      <c r="I100" s="52"/>
      <c r="J100" s="52"/>
      <c r="K100" s="52"/>
      <c r="L100" s="52"/>
      <c r="M100" s="52"/>
      <c r="N100" s="52"/>
      <c r="O100" s="52"/>
      <c r="P100" s="52"/>
      <c r="Q100" s="52"/>
    </row>
    <row r="101" spans="1:17" x14ac:dyDescent="0.25">
      <c r="A101" s="52"/>
      <c r="B101" s="52"/>
      <c r="C101" s="52"/>
      <c r="D101" s="52"/>
      <c r="E101" s="52"/>
      <c r="F101" s="52"/>
      <c r="G101" s="52"/>
      <c r="H101" s="52"/>
      <c r="I101" s="52"/>
      <c r="J101" s="52"/>
      <c r="K101" s="52"/>
      <c r="L101" s="52"/>
      <c r="M101" s="52"/>
      <c r="N101" s="52"/>
      <c r="O101" s="52"/>
      <c r="P101" s="52"/>
      <c r="Q101" s="52"/>
    </row>
    <row r="102" spans="1:17" x14ac:dyDescent="0.25">
      <c r="A102" s="52"/>
      <c r="B102" s="52"/>
      <c r="C102" s="52"/>
      <c r="D102" s="52"/>
      <c r="E102" s="52"/>
      <c r="F102" s="52"/>
      <c r="G102" s="52"/>
      <c r="H102" s="52"/>
      <c r="I102" s="52"/>
      <c r="J102" s="52"/>
      <c r="K102" s="52"/>
      <c r="L102" s="52"/>
      <c r="M102" s="52"/>
      <c r="N102" s="52"/>
      <c r="O102" s="52"/>
      <c r="P102" s="52"/>
      <c r="Q102" s="52"/>
    </row>
    <row r="103" spans="1:17" x14ac:dyDescent="0.25">
      <c r="A103" s="52"/>
      <c r="B103" s="52"/>
      <c r="C103" s="52"/>
      <c r="D103" s="52"/>
      <c r="E103" s="52"/>
      <c r="F103" s="52"/>
      <c r="G103" s="52"/>
      <c r="H103" s="52"/>
      <c r="I103" s="52"/>
      <c r="J103" s="52"/>
      <c r="K103" s="52"/>
      <c r="L103" s="52"/>
      <c r="M103" s="52"/>
      <c r="N103" s="52"/>
      <c r="O103" s="52"/>
      <c r="P103" s="52"/>
      <c r="Q103" s="52"/>
    </row>
    <row r="104" spans="1:17" x14ac:dyDescent="0.25">
      <c r="A104" s="52"/>
      <c r="B104" s="52"/>
      <c r="C104" s="52"/>
      <c r="D104" s="52"/>
      <c r="E104" s="52"/>
      <c r="F104" s="52"/>
      <c r="G104" s="52"/>
      <c r="H104" s="52"/>
      <c r="I104" s="52"/>
      <c r="J104" s="52"/>
      <c r="K104" s="52"/>
      <c r="L104" s="52"/>
      <c r="M104" s="52"/>
      <c r="N104" s="52"/>
      <c r="O104" s="52"/>
      <c r="P104" s="52"/>
      <c r="Q104" s="52"/>
    </row>
  </sheetData>
  <sheetProtection sheet="1" objects="1" scenarios="1"/>
  <mergeCells count="1">
    <mergeCell ref="A1:Q10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A7E2-E3C2-48E7-97ED-935CAB287722}">
  <dimension ref="A1:DG2"/>
  <sheetViews>
    <sheetView workbookViewId="0">
      <selection activeCell="A2" sqref="A2"/>
    </sheetView>
  </sheetViews>
  <sheetFormatPr defaultRowHeight="15" x14ac:dyDescent="0.25"/>
  <cols>
    <col min="1" max="1" width="18.28515625" style="43" customWidth="1"/>
    <col min="2" max="2" width="14.42578125" style="43" customWidth="1"/>
    <col min="3" max="3" width="12.85546875" style="43" customWidth="1"/>
    <col min="4" max="4" width="15" style="43" customWidth="1"/>
    <col min="5" max="5" width="17.140625" style="43" customWidth="1"/>
    <col min="6" max="7" width="12.140625" style="43" customWidth="1"/>
    <col min="8" max="10" width="20" style="43" customWidth="1"/>
    <col min="11" max="11" width="19.140625" style="43" customWidth="1"/>
    <col min="12" max="12" width="20.140625" style="43" customWidth="1"/>
    <col min="13" max="13" width="17.28515625" style="43" customWidth="1"/>
    <col min="14" max="14" width="24.140625" style="43" customWidth="1"/>
    <col min="15" max="15" width="23.85546875" style="43" customWidth="1"/>
    <col min="16" max="16" width="27.140625" style="43" customWidth="1"/>
    <col min="17" max="17" width="26.85546875" style="43" customWidth="1"/>
    <col min="18" max="18" width="27.140625" style="43" customWidth="1"/>
    <col min="19" max="19" width="26.85546875" style="43" customWidth="1"/>
    <col min="20" max="20" width="35.5703125" style="43" customWidth="1"/>
    <col min="21" max="21" width="35.28515625" style="43" customWidth="1"/>
    <col min="22" max="22" width="25.7109375" style="43" customWidth="1"/>
    <col min="23" max="23" width="25.42578125" style="43" customWidth="1"/>
    <col min="24" max="24" width="26.5703125" style="43" customWidth="1"/>
    <col min="25" max="25" width="26.28515625" style="43" customWidth="1"/>
    <col min="26" max="26" width="37.5703125" style="43" customWidth="1"/>
    <col min="27" max="27" width="37.28515625" style="43" customWidth="1"/>
    <col min="28" max="28" width="38.28515625" style="43" customWidth="1"/>
    <col min="29" max="29" width="38" style="43" customWidth="1"/>
    <col min="30" max="30" width="23.42578125" style="43" customWidth="1"/>
    <col min="31" max="31" width="23.140625" style="43" customWidth="1"/>
    <col min="32" max="32" width="45.140625" style="43" customWidth="1"/>
    <col min="33" max="33" width="44.85546875" style="43" customWidth="1"/>
    <col min="34" max="34" width="42.140625" style="43" customWidth="1"/>
    <col min="35" max="35" width="41.85546875" style="43" customWidth="1"/>
    <col min="36" max="36" width="26.28515625" style="43" customWidth="1"/>
    <col min="37" max="37" width="26" style="43" customWidth="1"/>
    <col min="38" max="38" width="31.28515625" style="43" customWidth="1"/>
    <col min="39" max="39" width="31" style="43" customWidth="1"/>
    <col min="40" max="40" width="18.7109375" style="43" customWidth="1"/>
    <col min="41" max="41" width="18.42578125" style="43" customWidth="1"/>
    <col min="42" max="42" width="23.5703125" style="43" customWidth="1"/>
    <col min="43" max="43" width="23.28515625" style="43" customWidth="1"/>
    <col min="44" max="44" width="27" style="43" customWidth="1"/>
    <col min="45" max="45" width="26.7109375" style="43" customWidth="1"/>
    <col min="46" max="46" width="27.7109375" style="43" customWidth="1"/>
    <col min="47" max="47" width="27.42578125" style="43" customWidth="1"/>
    <col min="48" max="48" width="35" style="43" customWidth="1"/>
    <col min="49" max="49" width="34.7109375" style="43" customWidth="1"/>
    <col min="50" max="50" width="24.85546875" style="43" customWidth="1"/>
    <col min="51" max="51" width="24.5703125" style="43" customWidth="1"/>
    <col min="52" max="52" width="22.28515625" style="43" customWidth="1"/>
    <col min="53" max="53" width="22" style="43" customWidth="1"/>
    <col min="54" max="54" width="27.5703125" style="43" customWidth="1"/>
    <col min="55" max="55" width="27.28515625" style="43" customWidth="1"/>
    <col min="56" max="56" width="28.5703125" style="43" customWidth="1"/>
    <col min="57" max="57" width="28.28515625" style="43" customWidth="1"/>
    <col min="58" max="58" width="21.5703125" style="43" customWidth="1"/>
    <col min="59" max="59" width="21.28515625" style="43" customWidth="1"/>
    <col min="60" max="60" width="40" style="43" customWidth="1"/>
    <col min="61" max="61" width="39.7109375" style="43" customWidth="1"/>
    <col min="62" max="62" width="26.85546875" style="43" customWidth="1"/>
    <col min="63" max="63" width="26.5703125" style="43" customWidth="1"/>
    <col min="64" max="64" width="22" style="43" customWidth="1"/>
    <col min="65" max="65" width="21.7109375" style="43" customWidth="1"/>
    <col min="66" max="66" width="26.140625" style="43" customWidth="1"/>
    <col min="67" max="67" width="25.85546875" style="43" customWidth="1"/>
    <col min="68" max="68" width="26.5703125" style="43" customWidth="1"/>
    <col min="69" max="69" width="26.28515625" style="43" customWidth="1"/>
    <col min="70" max="70" width="33.42578125" style="43" customWidth="1"/>
    <col min="71" max="71" width="33.140625" style="43" customWidth="1"/>
    <col min="72" max="72" width="27" style="43" customWidth="1"/>
    <col min="73" max="73" width="26.7109375" style="43" customWidth="1"/>
    <col min="74" max="74" width="30.28515625" style="43" customWidth="1"/>
    <col min="75" max="75" width="30" style="43" customWidth="1"/>
    <col min="76" max="76" width="17.28515625" style="43" customWidth="1"/>
    <col min="77" max="77" width="17" style="43" customWidth="1"/>
    <col min="78" max="78" width="29.5703125" style="43" customWidth="1"/>
    <col min="79" max="79" width="29.28515625" style="43" customWidth="1"/>
    <col min="80" max="80" width="30.42578125" style="43" customWidth="1"/>
    <col min="81" max="81" width="30.140625" style="43" customWidth="1"/>
    <col min="82" max="82" width="22.7109375" style="43" customWidth="1"/>
    <col min="83" max="83" width="22.42578125" style="43" customWidth="1"/>
    <col min="84" max="84" width="27" style="43" customWidth="1"/>
    <col min="85" max="85" width="26.7109375" style="43" customWidth="1"/>
    <col min="86" max="86" width="22" style="43" customWidth="1"/>
    <col min="87" max="87" width="21.7109375" style="43" customWidth="1"/>
    <col min="88" max="88" width="26.140625" style="43" customWidth="1"/>
    <col min="89" max="89" width="25.85546875" style="43" customWidth="1"/>
    <col min="90" max="90" width="26.5703125" style="43" customWidth="1"/>
    <col min="91" max="91" width="26.28515625" style="43" customWidth="1"/>
    <col min="92" max="92" width="32.5703125" style="43" customWidth="1"/>
    <col min="93" max="93" width="32.28515625" style="43" customWidth="1"/>
    <col min="94" max="94" width="21" style="43" customWidth="1"/>
    <col min="95" max="95" width="20.7109375" style="43" customWidth="1"/>
    <col min="96" max="96" width="35.42578125" style="43" customWidth="1"/>
    <col min="97" max="97" width="35.140625" style="43" customWidth="1"/>
    <col min="98" max="98" width="29.85546875" style="43" customWidth="1"/>
    <col min="99" max="99" width="28.5703125" style="43" customWidth="1"/>
    <col min="100" max="100" width="30.28515625" style="43" customWidth="1"/>
    <col min="101" max="101" width="30" style="43" customWidth="1"/>
    <col min="102" max="102" width="35.28515625" style="43" customWidth="1"/>
    <col min="103" max="103" width="35" style="43" customWidth="1"/>
    <col min="104" max="104" width="31.5703125" style="43" customWidth="1"/>
    <col min="105" max="105" width="31.28515625" style="43" customWidth="1"/>
    <col min="106" max="106" width="17.28515625" style="43" customWidth="1"/>
    <col min="107" max="107" width="17" style="43" customWidth="1"/>
    <col min="108" max="108" width="13.85546875" style="43" customWidth="1"/>
    <col min="109" max="109" width="13.5703125" style="43" customWidth="1"/>
    <col min="110" max="110" width="22.7109375" style="43" customWidth="1"/>
    <col min="111" max="111" width="22.42578125" style="43" customWidth="1"/>
  </cols>
  <sheetData>
    <row r="1" spans="1:111" x14ac:dyDescent="0.25">
      <c r="A1" t="s">
        <v>106</v>
      </c>
      <c r="B1" t="s">
        <v>107</v>
      </c>
      <c r="C1" t="s">
        <v>8</v>
      </c>
      <c r="D1" t="s">
        <v>108</v>
      </c>
      <c r="E1" t="s">
        <v>6</v>
      </c>
      <c r="F1" t="s">
        <v>109</v>
      </c>
      <c r="G1" t="s">
        <v>110</v>
      </c>
      <c r="H1" t="s">
        <v>111</v>
      </c>
      <c r="I1" t="s">
        <v>112</v>
      </c>
      <c r="J1" t="s">
        <v>113</v>
      </c>
      <c r="K1" t="s">
        <v>114</v>
      </c>
      <c r="L1" t="s">
        <v>115</v>
      </c>
      <c r="M1" t="s">
        <v>116</v>
      </c>
      <c r="N1" t="s">
        <v>117</v>
      </c>
      <c r="O1" t="s">
        <v>118</v>
      </c>
      <c r="P1" t="s">
        <v>119</v>
      </c>
      <c r="Q1" t="s">
        <v>120</v>
      </c>
      <c r="R1" t="s">
        <v>121</v>
      </c>
      <c r="S1" t="s">
        <v>122</v>
      </c>
      <c r="T1" t="s">
        <v>123</v>
      </c>
      <c r="U1" t="s">
        <v>124</v>
      </c>
      <c r="V1" t="s">
        <v>125</v>
      </c>
      <c r="W1" t="s">
        <v>126</v>
      </c>
      <c r="X1" t="s">
        <v>127</v>
      </c>
      <c r="Y1" t="s">
        <v>128</v>
      </c>
      <c r="Z1" t="s">
        <v>129</v>
      </c>
      <c r="AA1" t="s">
        <v>130</v>
      </c>
      <c r="AB1" t="s">
        <v>131</v>
      </c>
      <c r="AC1" t="s">
        <v>132</v>
      </c>
      <c r="AD1" t="s">
        <v>133</v>
      </c>
      <c r="AE1" t="s">
        <v>134</v>
      </c>
      <c r="AF1" t="s">
        <v>135</v>
      </c>
      <c r="AG1" t="s">
        <v>136</v>
      </c>
      <c r="AH1" t="s">
        <v>137</v>
      </c>
      <c r="AI1" t="s">
        <v>138</v>
      </c>
      <c r="AJ1" t="s">
        <v>139</v>
      </c>
      <c r="AK1" t="s">
        <v>140</v>
      </c>
      <c r="AL1" t="s">
        <v>141</v>
      </c>
      <c r="AM1" t="s">
        <v>142</v>
      </c>
      <c r="AN1" t="s">
        <v>143</v>
      </c>
      <c r="AO1" t="s">
        <v>144</v>
      </c>
      <c r="AP1" t="s">
        <v>145</v>
      </c>
      <c r="AQ1" t="s">
        <v>146</v>
      </c>
      <c r="AR1" t="s">
        <v>147</v>
      </c>
      <c r="AS1" t="s">
        <v>148</v>
      </c>
      <c r="AT1" t="s">
        <v>149</v>
      </c>
      <c r="AU1" t="s">
        <v>150</v>
      </c>
      <c r="AV1" t="s">
        <v>151</v>
      </c>
      <c r="AW1" t="s">
        <v>152</v>
      </c>
      <c r="AX1" t="s">
        <v>153</v>
      </c>
      <c r="AY1" t="s">
        <v>154</v>
      </c>
      <c r="AZ1" t="s">
        <v>155</v>
      </c>
      <c r="BA1" t="s">
        <v>156</v>
      </c>
      <c r="BB1" t="s">
        <v>157</v>
      </c>
      <c r="BC1" t="s">
        <v>158</v>
      </c>
      <c r="BD1" t="s">
        <v>159</v>
      </c>
      <c r="BE1" t="s">
        <v>160</v>
      </c>
      <c r="BF1" t="s">
        <v>161</v>
      </c>
      <c r="BG1" t="s">
        <v>162</v>
      </c>
      <c r="BH1" t="s">
        <v>163</v>
      </c>
      <c r="BI1" t="s">
        <v>164</v>
      </c>
      <c r="BJ1" t="s">
        <v>165</v>
      </c>
      <c r="BK1" t="s">
        <v>166</v>
      </c>
      <c r="BL1" t="s">
        <v>167</v>
      </c>
      <c r="BM1" t="s">
        <v>168</v>
      </c>
      <c r="BN1" t="s">
        <v>169</v>
      </c>
      <c r="BO1" t="s">
        <v>170</v>
      </c>
      <c r="BP1" t="s">
        <v>171</v>
      </c>
      <c r="BQ1" t="s">
        <v>172</v>
      </c>
      <c r="BR1" t="s">
        <v>173</v>
      </c>
      <c r="BS1" t="s">
        <v>174</v>
      </c>
      <c r="BT1" t="s">
        <v>175</v>
      </c>
      <c r="BU1" t="s">
        <v>176</v>
      </c>
      <c r="BV1" t="s">
        <v>177</v>
      </c>
      <c r="BW1" t="s">
        <v>178</v>
      </c>
      <c r="BX1" t="s">
        <v>179</v>
      </c>
      <c r="BY1" t="s">
        <v>180</v>
      </c>
      <c r="BZ1" t="s">
        <v>181</v>
      </c>
      <c r="CA1" t="s">
        <v>182</v>
      </c>
      <c r="CB1" t="s">
        <v>183</v>
      </c>
      <c r="CC1" t="s">
        <v>184</v>
      </c>
      <c r="CD1" t="s">
        <v>185</v>
      </c>
      <c r="CE1" t="s">
        <v>186</v>
      </c>
      <c r="CF1" t="s">
        <v>187</v>
      </c>
      <c r="CG1" t="s">
        <v>188</v>
      </c>
      <c r="CH1" t="s">
        <v>189</v>
      </c>
      <c r="CI1" t="s">
        <v>190</v>
      </c>
      <c r="CJ1" t="s">
        <v>191</v>
      </c>
      <c r="CK1" t="s">
        <v>192</v>
      </c>
      <c r="CL1" t="s">
        <v>193</v>
      </c>
      <c r="CM1" t="s">
        <v>194</v>
      </c>
      <c r="CN1" t="s">
        <v>195</v>
      </c>
      <c r="CO1" t="s">
        <v>196</v>
      </c>
      <c r="CP1" t="s">
        <v>197</v>
      </c>
      <c r="CQ1" t="s">
        <v>198</v>
      </c>
      <c r="CR1" t="s">
        <v>199</v>
      </c>
      <c r="CS1" t="s">
        <v>200</v>
      </c>
      <c r="CT1" t="s">
        <v>201</v>
      </c>
      <c r="CU1" t="s">
        <v>202</v>
      </c>
      <c r="CV1" t="s">
        <v>203</v>
      </c>
      <c r="CW1" t="s">
        <v>204</v>
      </c>
      <c r="CX1" t="s">
        <v>205</v>
      </c>
      <c r="CY1" t="s">
        <v>206</v>
      </c>
      <c r="CZ1" t="s">
        <v>207</v>
      </c>
      <c r="DA1" t="s">
        <v>208</v>
      </c>
      <c r="DB1" t="s">
        <v>209</v>
      </c>
      <c r="DC1" t="s">
        <v>210</v>
      </c>
      <c r="DD1" t="s">
        <v>211</v>
      </c>
      <c r="DE1" t="s">
        <v>212</v>
      </c>
      <c r="DF1" t="s">
        <v>213</v>
      </c>
      <c r="DG1" t="s">
        <v>214</v>
      </c>
    </row>
    <row r="2" spans="1:111" x14ac:dyDescent="0.25">
      <c r="E2" s="44"/>
      <c r="F2" s="44"/>
      <c r="G2" s="44"/>
    </row>
  </sheetData>
  <sheetProtection sheet="1" objects="1" scenarios="1" select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00F6-D1D7-41E8-807D-41C1CAC9DC15}">
  <dimension ref="A1:DB2"/>
  <sheetViews>
    <sheetView workbookViewId="0">
      <selection activeCell="A2" sqref="A2"/>
    </sheetView>
  </sheetViews>
  <sheetFormatPr defaultRowHeight="15" x14ac:dyDescent="0.25"/>
  <cols>
    <col min="1" max="1" width="9.42578125" style="43" customWidth="1"/>
    <col min="2" max="2" width="10.7109375" style="43" customWidth="1"/>
    <col min="3" max="3" width="9.140625" style="43"/>
    <col min="4" max="4" width="11.85546875" style="43" customWidth="1"/>
    <col min="5" max="5" width="13" style="43" customWidth="1"/>
    <col min="6" max="6" width="11.28515625" style="43" customWidth="1"/>
    <col min="7" max="7" width="17.140625" style="43" customWidth="1"/>
    <col min="8" max="8" width="17.85546875" style="43" customWidth="1"/>
    <col min="9" max="9" width="12.85546875" style="43" customWidth="1"/>
    <col min="10" max="10" width="15.28515625" style="43" customWidth="1"/>
    <col min="11" max="11" width="9.42578125" style="43" customWidth="1"/>
    <col min="12" max="12" width="15.7109375" style="43" customWidth="1"/>
    <col min="13" max="13" width="16.42578125" style="43" customWidth="1"/>
    <col min="14" max="14" width="17.140625" style="43" customWidth="1"/>
    <col min="15" max="17" width="15.7109375" style="43" customWidth="1"/>
    <col min="18" max="18" width="23.7109375" style="43" customWidth="1"/>
    <col min="19" max="19" width="25" style="43" customWidth="1"/>
    <col min="20" max="20" width="21.7109375" style="43" customWidth="1"/>
    <col min="21" max="21" width="22.42578125" style="43" customWidth="1"/>
    <col min="22" max="22" width="21.42578125" style="43" customWidth="1"/>
    <col min="23" max="23" width="29.85546875" style="43" customWidth="1"/>
    <col min="24" max="24" width="28.42578125" style="43" customWidth="1"/>
    <col min="25" max="25" width="31.28515625" style="43" customWidth="1"/>
    <col min="26" max="26" width="33" style="43" customWidth="1"/>
    <col min="27" max="28" width="31.85546875" style="43" customWidth="1"/>
    <col min="29" max="29" width="25.85546875" style="43" customWidth="1"/>
    <col min="30" max="30" width="30.28515625" style="43" customWidth="1"/>
    <col min="31" max="31" width="29.85546875" style="43" customWidth="1"/>
    <col min="32" max="32" width="26.7109375" style="43" customWidth="1"/>
    <col min="33" max="33" width="27.42578125" style="43" customWidth="1"/>
    <col min="34" max="34" width="26.42578125" style="43" customWidth="1"/>
    <col min="35" max="35" width="29.5703125" style="43" customWidth="1"/>
    <col min="36" max="36" width="30.85546875" style="43" customWidth="1"/>
    <col min="37" max="37" width="27.5703125" style="43" customWidth="1"/>
    <col min="38" max="38" width="26.7109375" style="43" customWidth="1"/>
    <col min="39" max="39" width="26.85546875" style="43" customWidth="1"/>
    <col min="40" max="40" width="26.140625" style="43" customWidth="1"/>
    <col min="41" max="41" width="25.85546875" style="43" customWidth="1"/>
    <col min="42" max="42" width="16.85546875" style="43" customWidth="1"/>
    <col min="43" max="43" width="17.5703125" style="43" customWidth="1"/>
    <col min="44" max="44" width="16.5703125" style="43" customWidth="1"/>
    <col min="45" max="45" width="23.7109375" style="43" customWidth="1"/>
    <col min="46" max="46" width="25" style="43" customWidth="1"/>
    <col min="47" max="47" width="21.140625" style="43" customWidth="1"/>
    <col min="48" max="48" width="29" style="43" customWidth="1"/>
    <col min="49" max="49" width="22.42578125" style="43" customWidth="1"/>
    <col min="50" max="50" width="21.7109375" style="43" customWidth="1"/>
    <col min="51" max="51" width="21.42578125" style="43" customWidth="1"/>
    <col min="52" max="52" width="32" style="43" customWidth="1"/>
    <col min="53" max="53" width="32.5703125" style="43" customWidth="1"/>
    <col min="54" max="54" width="34.28515625" style="43" customWidth="1"/>
    <col min="55" max="55" width="32.42578125" style="43" customWidth="1"/>
    <col min="56" max="56" width="33.140625" style="43" customWidth="1"/>
    <col min="57" max="57" width="28.7109375" style="43" customWidth="1"/>
    <col min="58" max="58" width="28" style="43" customWidth="1"/>
    <col min="59" max="59" width="27.7109375" style="43" customWidth="1"/>
    <col min="60" max="60" width="27" style="43" customWidth="1"/>
    <col min="61" max="61" width="35.28515625" style="43" customWidth="1"/>
    <col min="62" max="62" width="27.5703125" style="43" customWidth="1"/>
    <col min="63" max="63" width="26.7109375" style="43" customWidth="1"/>
    <col min="64" max="64" width="26.85546875" style="43" customWidth="1"/>
    <col min="65" max="65" width="26.140625" style="43" customWidth="1"/>
    <col min="66" max="66" width="25.85546875" style="43" customWidth="1"/>
    <col min="67" max="67" width="17.5703125" style="43" customWidth="1"/>
    <col min="68" max="68" width="16.85546875" style="43" customWidth="1"/>
    <col min="69" max="69" width="16.5703125" style="43" customWidth="1"/>
    <col min="70" max="70" width="23.7109375" style="43" customWidth="1"/>
    <col min="71" max="71" width="25" style="43" customWidth="1"/>
    <col min="72" max="72" width="21.140625" style="43" customWidth="1"/>
    <col min="73" max="73" width="26.42578125" style="43" customWidth="1"/>
    <col min="74" max="74" width="22.42578125" style="43" customWidth="1"/>
    <col min="75" max="75" width="21.7109375" style="43" customWidth="1"/>
    <col min="76" max="76" width="21.42578125" style="43" customWidth="1"/>
    <col min="77" max="77" width="23.42578125" style="43" customWidth="1"/>
    <col min="78" max="78" width="27.85546875" style="43" customWidth="1"/>
    <col min="79" max="79" width="31" style="43" customWidth="1"/>
    <col min="80" max="80" width="26.5703125" style="43" customWidth="1"/>
    <col min="81" max="81" width="25.85546875" style="43" customWidth="1"/>
    <col min="82" max="82" width="25.5703125" style="43" customWidth="1"/>
    <col min="83" max="83" width="29" style="43" customWidth="1"/>
    <col min="84" max="84" width="28" style="43" customWidth="1"/>
    <col min="85" max="85" width="29.140625" style="43" customWidth="1"/>
    <col min="86" max="86" width="33.28515625" style="43" customWidth="1"/>
    <col min="87" max="87" width="32" style="43" customWidth="1"/>
    <col min="88" max="88" width="32.140625" style="43" customWidth="1"/>
    <col min="89" max="89" width="24.5703125" style="43" customWidth="1"/>
    <col min="90" max="90" width="23.85546875" style="43" customWidth="1"/>
    <col min="91" max="91" width="23.5703125" style="43" customWidth="1"/>
    <col min="92" max="92" width="27.28515625" style="43" customWidth="1"/>
    <col min="93" max="93" width="30.85546875" style="43" customWidth="1"/>
    <col min="94" max="94" width="27" style="43" customWidth="1"/>
    <col min="95" max="95" width="26.7109375" style="43" customWidth="1"/>
    <col min="96" max="96" width="26.85546875" style="43" customWidth="1"/>
    <col min="97" max="97" width="26.140625" style="43" customWidth="1"/>
    <col min="98" max="98" width="25.85546875" style="43" customWidth="1"/>
    <col min="99" max="99" width="17.5703125" style="43" customWidth="1"/>
    <col min="100" max="100" width="16.85546875" style="43" customWidth="1"/>
    <col min="101" max="101" width="16.5703125" style="43" customWidth="1"/>
    <col min="102" max="102" width="13.140625" style="43" customWidth="1"/>
    <col min="103" max="103" width="12.42578125" style="43" customWidth="1"/>
    <col min="104" max="104" width="12.140625" style="43" customWidth="1"/>
    <col min="105" max="105" width="14.28515625" style="43" customWidth="1"/>
    <col min="106" max="106" width="15.42578125" style="43" customWidth="1"/>
  </cols>
  <sheetData>
    <row r="1" spans="1:10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row>
    <row r="2" spans="1:106" x14ac:dyDescent="0.25">
      <c r="G2" s="45"/>
      <c r="DA2" s="45"/>
      <c r="DB2" s="45"/>
    </row>
  </sheetData>
  <sheetProtection sheet="1" objects="1" scenarios="1" selectLockedCell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AC44-5C1B-4562-9FD2-AE1202C977B5}">
  <dimension ref="A1:G2"/>
  <sheetViews>
    <sheetView workbookViewId="0">
      <selection activeCell="G1" sqref="G1:G1048576"/>
    </sheetView>
  </sheetViews>
  <sheetFormatPr defaultRowHeight="15" x14ac:dyDescent="0.25"/>
  <cols>
    <col min="1" max="1" width="9.140625" bestFit="1" customWidth="1"/>
    <col min="2" max="2" width="13.140625" bestFit="1" customWidth="1"/>
    <col min="3" max="3" width="13.140625" style="43" bestFit="1" customWidth="1"/>
    <col min="4" max="4" width="46.7109375" style="43" bestFit="1" customWidth="1"/>
    <col min="5" max="5" width="7.140625" hidden="1" customWidth="1"/>
    <col min="6" max="6" width="23.28515625" style="43" bestFit="1" customWidth="1"/>
    <col min="7" max="7" width="13.5703125" hidden="1" customWidth="1"/>
  </cols>
  <sheetData>
    <row r="1" spans="1:7" x14ac:dyDescent="0.25">
      <c r="C1"/>
      <c r="D1"/>
      <c r="F1"/>
    </row>
    <row r="2" spans="1:7" x14ac:dyDescent="0.25">
      <c r="A2" t="s">
        <v>2</v>
      </c>
      <c r="B2" t="s">
        <v>8</v>
      </c>
      <c r="C2" t="s">
        <v>461</v>
      </c>
      <c r="D2" t="s">
        <v>466</v>
      </c>
      <c r="E2" t="s">
        <v>467</v>
      </c>
      <c r="F2" t="s">
        <v>462</v>
      </c>
      <c r="G2" t="s">
        <v>464</v>
      </c>
    </row>
  </sheetData>
  <sheetProtection selectLockedCells="1"/>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26B1-5D00-49CC-89D8-D7BDAF1134BC}">
  <dimension ref="A1:AX4"/>
  <sheetViews>
    <sheetView topLeftCell="AE1" workbookViewId="0">
      <selection activeCell="AK2" sqref="AK2"/>
    </sheetView>
  </sheetViews>
  <sheetFormatPr defaultRowHeight="15" x14ac:dyDescent="0.25"/>
  <cols>
    <col min="2" max="2" width="25.7109375" customWidth="1"/>
    <col min="3" max="4" width="28.7109375" customWidth="1"/>
    <col min="5" max="5" width="37.28515625" customWidth="1"/>
    <col min="6" max="6" width="27.28515625" customWidth="1"/>
    <col min="7" max="7" width="28.28515625" customWidth="1"/>
    <col min="8" max="8" width="39.5703125" customWidth="1"/>
    <col min="9" max="9" width="40.28515625" customWidth="1"/>
    <col min="10" max="10" width="25" customWidth="1"/>
    <col min="11" max="11" width="51.140625" customWidth="1"/>
    <col min="12" max="12" width="48.140625" customWidth="1"/>
    <col min="13" max="13" width="29.28515625" customWidth="1"/>
    <col min="14" max="14" width="35.140625" customWidth="1"/>
    <col min="15" max="15" width="21.28515625" customWidth="1"/>
    <col min="16" max="16" width="26.140625" customWidth="1"/>
    <col min="17" max="17" width="29" customWidth="1"/>
    <col min="18" max="18" width="28.140625" customWidth="1"/>
    <col min="19" max="19" width="37.140625" customWidth="1"/>
    <col min="20" max="20" width="27" customWidth="1"/>
    <col min="21" max="21" width="24.28515625" customWidth="1"/>
    <col min="22" max="23" width="30.5703125" customWidth="1"/>
    <col min="24" max="24" width="23.5703125" customWidth="1"/>
    <col min="25" max="25" width="42.5703125" customWidth="1"/>
    <col min="26" max="26" width="27.28515625" customWidth="1"/>
    <col min="27" max="27" width="22" customWidth="1"/>
    <col min="28" max="28" width="26.140625" customWidth="1"/>
    <col min="29" max="29" width="26.7109375" customWidth="1"/>
    <col min="30" max="30" width="34.42578125" customWidth="1"/>
    <col min="31" max="31" width="28" customWidth="1"/>
    <col min="32" max="32" width="30.28515625" customWidth="1"/>
    <col min="33" max="33" width="17.5703125" customWidth="1"/>
    <col min="34" max="34" width="30" customWidth="1"/>
    <col min="35" max="35" width="31.5703125" customWidth="1"/>
    <col min="36" max="36" width="23.7109375" customWidth="1"/>
    <col min="37" max="37" width="32.7109375" customWidth="1"/>
    <col min="38" max="38" width="22" customWidth="1"/>
    <col min="39" max="39" width="26.140625" customWidth="1"/>
    <col min="40" max="40" width="26.7109375" customWidth="1"/>
    <col min="41" max="41" width="33.5703125" customWidth="1"/>
    <col min="42" max="42" width="26.28515625" customWidth="1"/>
    <col min="43" max="43" width="37.42578125" customWidth="1"/>
    <col min="44" max="44" width="28.85546875" customWidth="1"/>
    <col min="45" max="45" width="30.28515625" customWidth="1"/>
    <col min="46" max="46" width="36.7109375" customWidth="1"/>
    <col min="47" max="47" width="33.140625" customWidth="1"/>
    <col min="48" max="48" width="18.5703125" customWidth="1"/>
    <col min="49" max="49" width="14.42578125" customWidth="1"/>
    <col min="50" max="50" width="23.7109375" customWidth="1"/>
  </cols>
  <sheetData>
    <row r="1" spans="1:50" x14ac:dyDescent="0.25">
      <c r="A1" t="s">
        <v>264</v>
      </c>
      <c r="B1" t="s">
        <v>215</v>
      </c>
      <c r="C1" t="s">
        <v>216</v>
      </c>
      <c r="D1" t="s">
        <v>217</v>
      </c>
      <c r="E1" t="s">
        <v>218</v>
      </c>
      <c r="F1" t="s">
        <v>219</v>
      </c>
      <c r="G1" t="s">
        <v>220</v>
      </c>
      <c r="H1" t="s">
        <v>221</v>
      </c>
      <c r="I1" t="s">
        <v>222</v>
      </c>
      <c r="J1" t="s">
        <v>223</v>
      </c>
      <c r="K1" t="s">
        <v>224</v>
      </c>
      <c r="L1" t="s">
        <v>225</v>
      </c>
      <c r="M1" t="s">
        <v>226</v>
      </c>
      <c r="N1" t="s">
        <v>227</v>
      </c>
      <c r="O1" t="s">
        <v>228</v>
      </c>
      <c r="P1" t="s">
        <v>229</v>
      </c>
      <c r="Q1" t="s">
        <v>230</v>
      </c>
      <c r="R1" t="s">
        <v>231</v>
      </c>
      <c r="S1" t="s">
        <v>232</v>
      </c>
      <c r="T1" t="s">
        <v>233</v>
      </c>
      <c r="U1" t="s">
        <v>234</v>
      </c>
      <c r="V1" t="s">
        <v>235</v>
      </c>
      <c r="W1" t="s">
        <v>236</v>
      </c>
      <c r="X1" t="s">
        <v>237</v>
      </c>
      <c r="Y1" t="s">
        <v>238</v>
      </c>
      <c r="Z1" t="s">
        <v>239</v>
      </c>
      <c r="AA1" t="s">
        <v>240</v>
      </c>
      <c r="AB1" t="s">
        <v>241</v>
      </c>
      <c r="AC1" t="s">
        <v>242</v>
      </c>
      <c r="AD1" t="s">
        <v>243</v>
      </c>
      <c r="AE1" t="s">
        <v>244</v>
      </c>
      <c r="AF1" t="s">
        <v>245</v>
      </c>
      <c r="AG1" t="s">
        <v>246</v>
      </c>
      <c r="AH1" t="s">
        <v>247</v>
      </c>
      <c r="AI1" t="s">
        <v>248</v>
      </c>
      <c r="AJ1" t="s">
        <v>249</v>
      </c>
      <c r="AK1" t="s">
        <v>250</v>
      </c>
      <c r="AL1" t="s">
        <v>251</v>
      </c>
      <c r="AM1" t="s">
        <v>252</v>
      </c>
      <c r="AN1" t="s">
        <v>253</v>
      </c>
      <c r="AO1" t="s">
        <v>254</v>
      </c>
      <c r="AP1" t="s">
        <v>255</v>
      </c>
      <c r="AQ1" t="s">
        <v>256</v>
      </c>
      <c r="AR1" t="s">
        <v>257</v>
      </c>
      <c r="AS1" t="s">
        <v>258</v>
      </c>
      <c r="AT1" t="s">
        <v>259</v>
      </c>
      <c r="AU1" t="s">
        <v>260</v>
      </c>
      <c r="AV1" t="s">
        <v>261</v>
      </c>
      <c r="AW1" t="s">
        <v>262</v>
      </c>
      <c r="AX1" t="s">
        <v>263</v>
      </c>
    </row>
    <row r="2" spans="1:50" x14ac:dyDescent="0.25">
      <c r="A2" s="3" t="str">
        <f>Triangulation!A2</f>
        <v>202223</v>
      </c>
      <c r="B2" t="e">
        <f>AVERAGEIF(SAS!$B:$B,$A$2,SAS!C:C)</f>
        <v>#DIV/0!</v>
      </c>
      <c r="C2" t="e">
        <f>AVERAGEIF(SAS!$B:$B,$A$2,SAS!D:D)</f>
        <v>#DIV/0!</v>
      </c>
      <c r="D2" t="e">
        <f>AVERAGEIF(SAS!$B:$B,$A$2,SAS!E:E)</f>
        <v>#DIV/0!</v>
      </c>
      <c r="E2" t="e">
        <f>AVERAGEIF(SAS!$B:$B,$A$2,SAS!F:F)</f>
        <v>#DIV/0!</v>
      </c>
      <c r="F2" t="e">
        <f>AVERAGEIF(SAS!$B:$B,$A$2,SAS!G:G)</f>
        <v>#DIV/0!</v>
      </c>
      <c r="G2" t="e">
        <f>AVERAGEIF(SAS!$B:$B,$A$2,SAS!H:H)</f>
        <v>#DIV/0!</v>
      </c>
      <c r="H2" t="e">
        <f>AVERAGEIF(SAS!$B:$B,$A$2,SAS!I:I)</f>
        <v>#DIV/0!</v>
      </c>
      <c r="I2" t="e">
        <f>AVERAGEIF(SAS!$B:$B,$A$2,SAS!J:J)</f>
        <v>#DIV/0!</v>
      </c>
      <c r="J2" t="e">
        <f>AVERAGEIF(SAS!$B:$B,$A$2,SAS!K:K)</f>
        <v>#DIV/0!</v>
      </c>
      <c r="K2" t="e">
        <f>AVERAGEIF(SAS!$B:$B,$A$2,SAS!L:L)</f>
        <v>#DIV/0!</v>
      </c>
      <c r="L2" t="e">
        <f>AVERAGEIF(SAS!$B:$B,$A$2,SAS!M:M)</f>
        <v>#DIV/0!</v>
      </c>
      <c r="M2" t="e">
        <f>AVERAGEIF(SAS!$B:$B,$A$2,SAS!N:N)</f>
        <v>#DIV/0!</v>
      </c>
      <c r="N2" t="e">
        <f>AVERAGEIF(SAS!$B:$B,$A$2,SAS!O:O)</f>
        <v>#DIV/0!</v>
      </c>
      <c r="O2" t="e">
        <f>AVERAGEIF(SAS!$B:$B,$A$2,SAS!P:P)</f>
        <v>#DIV/0!</v>
      </c>
      <c r="P2" t="e">
        <f>AVERAGEIF(SAS!$B:$B,$A$2,SAS!Q:Q)</f>
        <v>#DIV/0!</v>
      </c>
      <c r="Q2" t="e">
        <f>AVERAGEIF(SAS!$B:$B,$A$2,SAS!R:R)</f>
        <v>#DIV/0!</v>
      </c>
      <c r="R2" t="e">
        <f>AVERAGEIF(SAS!$B:$B,$A$2,SAS!S:S)</f>
        <v>#DIV/0!</v>
      </c>
      <c r="S2" t="e">
        <f>AVERAGEIF(SAS!$B:$B,$A$2,SAS!T:T)</f>
        <v>#DIV/0!</v>
      </c>
      <c r="T2" t="e">
        <f>AVERAGEIF(SAS!$B:$B,$A$2,SAS!U:U)</f>
        <v>#DIV/0!</v>
      </c>
      <c r="U2" t="e">
        <f>AVERAGEIF(SAS!$B:$B,$A$2,SAS!V:V)</f>
        <v>#DIV/0!</v>
      </c>
      <c r="V2" t="e">
        <f>AVERAGEIF(SAS!$B:$B,$A$2,SAS!W:W)</f>
        <v>#DIV/0!</v>
      </c>
      <c r="W2" t="e">
        <f>AVERAGEIF(SAS!$B:$B,$A$2,SAS!X:X)</f>
        <v>#DIV/0!</v>
      </c>
      <c r="X2" t="e">
        <f>AVERAGEIF(SAS!$B:$B,$A$2,SAS!Y:Y)</f>
        <v>#DIV/0!</v>
      </c>
      <c r="Y2" t="e">
        <f>AVERAGEIF(SAS!$B:$B,$A$2,SAS!Z:Z)</f>
        <v>#DIV/0!</v>
      </c>
      <c r="Z2" t="e">
        <f>AVERAGEIF(SAS!$B:$B,$A$2,SAS!AA:AA)</f>
        <v>#DIV/0!</v>
      </c>
      <c r="AA2" t="e">
        <f>AVERAGEIF(SAS!$B:$B,$A$2,SAS!AB:AB)</f>
        <v>#DIV/0!</v>
      </c>
      <c r="AB2" t="e">
        <f>AVERAGEIF(SAS!$B:$B,$A$2,SAS!AC:AC)</f>
        <v>#DIV/0!</v>
      </c>
      <c r="AC2" t="e">
        <f>AVERAGEIF(SAS!$B:$B,$A$2,SAS!AD:AD)</f>
        <v>#DIV/0!</v>
      </c>
      <c r="AD2" t="e">
        <f>AVERAGEIF(SAS!$B:$B,$A$2,SAS!AE:AE)</f>
        <v>#DIV/0!</v>
      </c>
      <c r="AE2" t="e">
        <f>AVERAGEIF(SAS!$B:$B,$A$2,SAS!AF:AF)</f>
        <v>#DIV/0!</v>
      </c>
      <c r="AF2" t="e">
        <f>AVERAGEIF(SAS!$B:$B,$A$2,SAS!AG:AG)</f>
        <v>#DIV/0!</v>
      </c>
      <c r="AG2" t="e">
        <f>AVERAGEIF(SAS!$B:$B,$A$2,SAS!AH:AH)</f>
        <v>#DIV/0!</v>
      </c>
      <c r="AH2" t="e">
        <f>AVERAGEIF(SAS!$B:$B,$A$2,SAS!AI:AI)</f>
        <v>#DIV/0!</v>
      </c>
      <c r="AI2" t="e">
        <f>AVERAGEIF(SAS!$B:$B,$A$2,SAS!AJ:AJ)</f>
        <v>#DIV/0!</v>
      </c>
      <c r="AJ2" t="e">
        <f>AVERAGEIF(SAS!$B:$B,$A$2,SAS!AK:AK)</f>
        <v>#DIV/0!</v>
      </c>
      <c r="AK2" t="e">
        <f>AVERAGEIF(SAS!$B:$B,$A$2,SAS!AL:AL)</f>
        <v>#DIV/0!</v>
      </c>
      <c r="AL2" t="e">
        <f>AVERAGEIF(SAS!$B:$B,$A$2,SAS!AM:AM)</f>
        <v>#DIV/0!</v>
      </c>
      <c r="AM2" t="e">
        <f>AVERAGEIF(SAS!$B:$B,$A$2,SAS!AN:AN)</f>
        <v>#DIV/0!</v>
      </c>
      <c r="AN2" t="e">
        <f>AVERAGEIF(SAS!$B:$B,$A$2,SAS!AO:AO)</f>
        <v>#DIV/0!</v>
      </c>
      <c r="AO2" t="e">
        <f>AVERAGEIF(SAS!$B:$B,$A$2,SAS!AP:AP)</f>
        <v>#DIV/0!</v>
      </c>
      <c r="AP2" t="e">
        <f>AVERAGEIF(SAS!$B:$B,$A$2,SAS!AQ:AQ)</f>
        <v>#DIV/0!</v>
      </c>
      <c r="AQ2" t="e">
        <f>AVERAGEIF(SAS!$B:$B,$A$2,SAS!AR:AR)</f>
        <v>#DIV/0!</v>
      </c>
      <c r="AR2" t="e">
        <f>AVERAGEIF(SAS!$B:$B,$A$2,SAS!AS:AS)</f>
        <v>#DIV/0!</v>
      </c>
      <c r="AS2" t="e">
        <f>AVERAGEIF(SAS!$B:$B,$A$2,SAS!AT:AT)</f>
        <v>#DIV/0!</v>
      </c>
      <c r="AT2" t="e">
        <f>AVERAGEIF(SAS!$B:$B,$A$2,SAS!AU:AU)</f>
        <v>#DIV/0!</v>
      </c>
      <c r="AU2" t="e">
        <f>AVERAGEIF(SAS!$B:$B,$A$2,SAS!AV:AV)</f>
        <v>#DIV/0!</v>
      </c>
      <c r="AV2" t="e">
        <f>AVERAGEIF(SAS!$B:$B,$A$2,SAS!AW:AW)</f>
        <v>#DIV/0!</v>
      </c>
      <c r="AW2" t="e">
        <f>AVERAGEIF(SAS!$B:$B,$A$2,SAS!AX:AX)</f>
        <v>#DIV/0!</v>
      </c>
      <c r="AX2" t="e">
        <f>AVERAGEIF(SAS!$B:$B,$A$2,SAS!AY:AY)</f>
        <v>#DIV/0!</v>
      </c>
    </row>
    <row r="4" spans="1:50" x14ac:dyDescent="0.25">
      <c r="B4">
        <f>COUNTIF(SAS_Items!C:C,"&gt;=0")</f>
        <v>0</v>
      </c>
      <c r="C4">
        <f>COUNTIF(SAS_Items!D:D,"&gt;=0")</f>
        <v>0</v>
      </c>
      <c r="D4">
        <f>COUNTIF(SAS_Items!E:E,"&gt;=0")</f>
        <v>0</v>
      </c>
      <c r="E4">
        <f>COUNTIF(SAS_Items!F:F,"&gt;=0")</f>
        <v>0</v>
      </c>
      <c r="F4">
        <f>COUNTIF(SAS_Items!G:G,"&gt;=0")</f>
        <v>0</v>
      </c>
      <c r="G4">
        <f>COUNTIF(SAS_Items!H:H,"&gt;=0")</f>
        <v>0</v>
      </c>
      <c r="H4">
        <f>COUNTIF(SAS_Items!I:I,"&gt;=0")</f>
        <v>0</v>
      </c>
      <c r="I4">
        <f>COUNTIF(SAS_Items!J:J,"&gt;=0")</f>
        <v>0</v>
      </c>
      <c r="J4">
        <f>COUNTIF(SAS_Items!K:K,"&gt;=0")</f>
        <v>0</v>
      </c>
      <c r="K4">
        <f>COUNTIF(SAS_Items!L:L,"&gt;=0")</f>
        <v>0</v>
      </c>
      <c r="L4">
        <f>COUNTIF(SAS_Items!M:M,"&gt;=0")</f>
        <v>0</v>
      </c>
      <c r="M4">
        <f>COUNTIF(SAS_Items!N:N,"&gt;=0")</f>
        <v>0</v>
      </c>
      <c r="N4">
        <f>COUNTIF(SAS_Items!O:O,"&gt;=0")</f>
        <v>0</v>
      </c>
      <c r="O4">
        <f>COUNTIF(SAS_Items!P:P,"&gt;=0")</f>
        <v>0</v>
      </c>
      <c r="P4">
        <f>COUNTIF(SAS_Items!Q:Q,"&gt;=0")</f>
        <v>0</v>
      </c>
      <c r="Q4">
        <f>COUNTIF(SAS_Items!R:R,"&gt;=0")</f>
        <v>0</v>
      </c>
      <c r="R4">
        <f>COUNTIF(SAS_Items!S:S,"&gt;=0")</f>
        <v>0</v>
      </c>
      <c r="S4">
        <f>COUNTIF(SAS_Items!T:T,"&gt;=0")</f>
        <v>0</v>
      </c>
      <c r="T4">
        <f>COUNTIF(SAS_Items!U:U,"&gt;=0")</f>
        <v>0</v>
      </c>
      <c r="U4">
        <f>COUNTIF(SAS_Items!V:V,"&gt;=0")</f>
        <v>0</v>
      </c>
      <c r="V4">
        <f>COUNTIF(SAS_Items!W:W,"&gt;=0")</f>
        <v>0</v>
      </c>
      <c r="W4">
        <f>COUNTIF(SAS_Items!X:X,"&gt;=0")</f>
        <v>0</v>
      </c>
      <c r="X4">
        <f>COUNTIF(SAS_Items!Y:Y,"&gt;=0")</f>
        <v>0</v>
      </c>
      <c r="Y4">
        <f>COUNTIF(SAS_Items!Z:Z,"&gt;=0")</f>
        <v>0</v>
      </c>
      <c r="Z4">
        <f>COUNTIF(SAS_Items!AA:AA,"&gt;=0")</f>
        <v>0</v>
      </c>
      <c r="AA4">
        <f>COUNTIF(SAS_Items!AB:AB,"&gt;=0")</f>
        <v>0</v>
      </c>
      <c r="AB4">
        <f>COUNTIF(SAS_Items!AC:AC,"&gt;=0")</f>
        <v>0</v>
      </c>
      <c r="AC4">
        <f>COUNTIF(SAS_Items!AD:AD,"&gt;=0")</f>
        <v>0</v>
      </c>
      <c r="AD4">
        <f>COUNTIF(SAS_Items!AE:AE,"&gt;=0")</f>
        <v>0</v>
      </c>
      <c r="AE4">
        <f>COUNTIF(SAS_Items!AF:AF,"&gt;=0")</f>
        <v>0</v>
      </c>
      <c r="AF4">
        <f>COUNTIF(SAS_Items!AG:AG,"&gt;=0")</f>
        <v>0</v>
      </c>
      <c r="AG4">
        <f>COUNTIF(SAS_Items!AH:AH,"&gt;=0")</f>
        <v>0</v>
      </c>
      <c r="AH4">
        <f>COUNTIF(SAS_Items!AI:AI,"&gt;=0")</f>
        <v>0</v>
      </c>
      <c r="AI4">
        <f>COUNTIF(SAS_Items!AJ:AJ,"&gt;=0")</f>
        <v>0</v>
      </c>
      <c r="AJ4">
        <f>COUNTIF(SAS_Items!AK:AK,"&gt;=0")</f>
        <v>0</v>
      </c>
      <c r="AK4">
        <f>COUNTIF(SAS_Items!AL:AL,"&gt;=0")</f>
        <v>0</v>
      </c>
      <c r="AL4">
        <f>COUNTIF(SAS_Items!AM:AM,"&gt;=0")</f>
        <v>0</v>
      </c>
      <c r="AM4">
        <f>COUNTIF(SAS_Items!AN:AN,"&gt;=0")</f>
        <v>0</v>
      </c>
      <c r="AN4">
        <f>COUNTIF(SAS_Items!AO:AO,"&gt;=0")</f>
        <v>0</v>
      </c>
      <c r="AO4">
        <f>COUNTIF(SAS_Items!AP:AP,"&gt;=0")</f>
        <v>0</v>
      </c>
      <c r="AP4">
        <f>COUNTIF(SAS_Items!AQ:AQ,"&gt;=0")</f>
        <v>0</v>
      </c>
      <c r="AQ4">
        <f>COUNTIF(SAS_Items!AR:AR,"&gt;=0")</f>
        <v>0</v>
      </c>
      <c r="AR4">
        <f>COUNTIF(SAS_Items!AS:AS,"&gt;=0")</f>
        <v>0</v>
      </c>
      <c r="AS4">
        <f>COUNTIF(SAS_Items!AT:AT,"&gt;=0")</f>
        <v>0</v>
      </c>
      <c r="AT4">
        <f>COUNTIF(SAS_Items!AU:AU,"&gt;=0")</f>
        <v>0</v>
      </c>
      <c r="AU4">
        <f>COUNTIF(SAS_Items!AV:AV,"&gt;=0")</f>
        <v>0</v>
      </c>
      <c r="AV4">
        <f>COUNTIF(SAS_Items!AW:AW,"&gt;=0")</f>
        <v>0</v>
      </c>
      <c r="AW4">
        <f>COUNTIF(SAS_Items!AX:AX,"&gt;=0")</f>
        <v>0</v>
      </c>
      <c r="AX4">
        <f>COUNTIF(SAS_Items!AY:AY,"&gt;=0")</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4FAF-4494-493D-BC76-2032FC842FD4}">
  <dimension ref="A1:L49"/>
  <sheetViews>
    <sheetView workbookViewId="0">
      <selection activeCell="A2" sqref="A2"/>
    </sheetView>
  </sheetViews>
  <sheetFormatPr defaultRowHeight="15" x14ac:dyDescent="0.25"/>
  <cols>
    <col min="1" max="1" width="17.28515625" bestFit="1" customWidth="1"/>
    <col min="2" max="2" width="43.28515625" bestFit="1" customWidth="1"/>
    <col min="3" max="3" width="12.5703125" style="19" customWidth="1"/>
    <col min="4" max="4" width="20.7109375" style="22" customWidth="1"/>
    <col min="5" max="5" width="4.28515625" style="18" customWidth="1"/>
    <col min="6" max="6" width="40.7109375" customWidth="1"/>
    <col min="7" max="7" width="13.140625" customWidth="1"/>
    <col min="8" max="8" width="20.7109375" style="22" customWidth="1"/>
    <col min="9" max="9" width="12.140625" customWidth="1"/>
    <col min="11" max="11" width="15.5703125" customWidth="1"/>
    <col min="12" max="12" width="20.140625" customWidth="1"/>
  </cols>
  <sheetData>
    <row r="1" spans="1:12" x14ac:dyDescent="0.25">
      <c r="A1" t="s">
        <v>341</v>
      </c>
      <c r="B1" s="53" t="s">
        <v>344</v>
      </c>
      <c r="C1" s="53"/>
      <c r="D1" s="53"/>
      <c r="E1" s="53"/>
      <c r="F1" s="53"/>
      <c r="G1" s="53"/>
      <c r="H1" s="53"/>
      <c r="I1" s="39" t="s">
        <v>345</v>
      </c>
      <c r="J1" s="39" t="str">
        <f>A2</f>
        <v>202223</v>
      </c>
    </row>
    <row r="2" spans="1:12" ht="90" x14ac:dyDescent="0.25">
      <c r="A2" s="46" t="s">
        <v>355</v>
      </c>
      <c r="B2" s="4" t="s">
        <v>265</v>
      </c>
      <c r="C2" s="5" t="s">
        <v>266</v>
      </c>
      <c r="D2" s="20" t="s">
        <v>267</v>
      </c>
      <c r="E2" s="54"/>
      <c r="F2" s="4" t="s">
        <v>268</v>
      </c>
      <c r="G2" s="6" t="s">
        <v>343</v>
      </c>
      <c r="H2" s="20" t="s">
        <v>269</v>
      </c>
      <c r="I2" s="6" t="s">
        <v>342</v>
      </c>
      <c r="K2" s="8" t="s">
        <v>468</v>
      </c>
      <c r="L2" s="8" t="s">
        <v>465</v>
      </c>
    </row>
    <row r="3" spans="1:12" x14ac:dyDescent="0.25">
      <c r="B3" s="25" t="s">
        <v>270</v>
      </c>
      <c r="C3" s="5">
        <f>TFI_District_Items!$B4</f>
        <v>0</v>
      </c>
      <c r="D3" s="21" t="e" cm="1">
        <f t="array" ref="D3">Table9[Tier1TeamComposition]</f>
        <v>#DIV/0!</v>
      </c>
      <c r="E3" s="55"/>
      <c r="F3" s="26" t="s">
        <v>215</v>
      </c>
      <c r="G3" s="7">
        <f>SAS_Items_District!B4</f>
        <v>0</v>
      </c>
      <c r="H3" s="23" t="e" cm="1">
        <f t="array" ref="H3">Table19[1SW.1 Team Composition]</f>
        <v>#DIV/0!</v>
      </c>
      <c r="I3" s="8" t="e">
        <f>IF(ABS(D3-H3)&gt;=0.33,"Yes","No")</f>
        <v>#DIV/0!</v>
      </c>
      <c r="K3" s="47" t="str">
        <f>IFERROR(SUMIF(Schools_Outcomes[SchoolYear],Triangulation!$A$2,Schools_Outcomes[Avg Number of Students in attendance each day])/SUMIF(Schools_Outcomes[SchoolYear],Triangulation!$A$2,Schools_Outcomes[Enrollment]),"")</f>
        <v/>
      </c>
      <c r="L3" s="8" t="str">
        <f>IFERROR(SUMIF(Schools_Outcomes[SchoolYear],Triangulation!A2,Schools_Outcomes[Number of OSS Events])/SUMIF(Schools_Outcomes[SchoolYear],Triangulation!A2,Schools_Outcomes[Enrollment]),"")</f>
        <v/>
      </c>
    </row>
    <row r="4" spans="1:12" x14ac:dyDescent="0.25">
      <c r="B4" s="25" t="s">
        <v>271</v>
      </c>
      <c r="C4" s="5">
        <f>TFI_District_Items!$C4</f>
        <v>0</v>
      </c>
      <c r="D4" s="21" t="e" cm="1">
        <f t="array" ref="D4">Table9[Tier1TeamOpProcedures]</f>
        <v>#DIV/0!</v>
      </c>
      <c r="E4" s="55"/>
      <c r="F4" s="27"/>
      <c r="G4" s="8"/>
      <c r="H4" s="23"/>
      <c r="I4" s="8"/>
    </row>
    <row r="5" spans="1:12" x14ac:dyDescent="0.25">
      <c r="B5" s="25" t="s">
        <v>272</v>
      </c>
      <c r="C5" s="5">
        <f>TFI_District_Items!$G4</f>
        <v>0</v>
      </c>
      <c r="D5" s="21" t="e" cm="1">
        <f t="array" ref="D5">Table9[Tier1ImplementBehaveExpect]</f>
        <v>#DIV/0!</v>
      </c>
      <c r="E5" s="55"/>
      <c r="F5" s="28" t="s">
        <v>216</v>
      </c>
      <c r="G5" s="9">
        <f>SAS_Items_District!C4</f>
        <v>0</v>
      </c>
      <c r="H5" s="23" t="e" cm="1">
        <f t="array" ref="H5">Table19[1SW.2 Behavior Expectations]</f>
        <v>#DIV/0!</v>
      </c>
      <c r="I5" s="8" t="e">
        <f t="shared" ref="I5:I48" si="0">IF(ABS(D5-H5)&gt;=0.33,"Yes","No")</f>
        <v>#DIV/0!</v>
      </c>
    </row>
    <row r="6" spans="1:12" ht="30" x14ac:dyDescent="0.25">
      <c r="B6" s="25" t="s">
        <v>273</v>
      </c>
      <c r="C6" s="5">
        <f>TFI_District_Items!$H4</f>
        <v>0</v>
      </c>
      <c r="D6" s="21" t="e" cm="1">
        <f t="array" ref="D6">Table9[Tier1ImplementTeachExpect]</f>
        <v>#DIV/0!</v>
      </c>
      <c r="E6" s="55"/>
      <c r="F6" s="28" t="s">
        <v>274</v>
      </c>
      <c r="G6" s="9">
        <f>SAS_Items_District!D4</f>
        <v>0</v>
      </c>
      <c r="H6" s="23" t="e" cm="1">
        <f t="array" ref="H6">Table19[1SW.3 Teaching Expectations]</f>
        <v>#DIV/0!</v>
      </c>
      <c r="I6" s="8" t="e">
        <f t="shared" si="0"/>
        <v>#DIV/0!</v>
      </c>
    </row>
    <row r="7" spans="1:12" ht="30" x14ac:dyDescent="0.25">
      <c r="B7" s="25" t="s">
        <v>275</v>
      </c>
      <c r="C7" s="5">
        <f>TFI_District_Items!$I4</f>
        <v>0</v>
      </c>
      <c r="D7" s="21" t="e" cm="1">
        <f t="array" ref="D7">Table9[Tier1ImplementProbBehaveDef]</f>
        <v>#DIV/0!</v>
      </c>
      <c r="E7" s="55"/>
      <c r="F7" s="28" t="s">
        <v>276</v>
      </c>
      <c r="G7" s="9">
        <f>AVERAGE(SAS_Items_District!F4:G4)</f>
        <v>0</v>
      </c>
      <c r="H7" s="24" t="e">
        <f>AVERAGE(Table19[[1SW.5 Behavior Definitions]:[1SW.6 Response to Behavior]])</f>
        <v>#DIV/0!</v>
      </c>
      <c r="I7" s="8" t="e">
        <f t="shared" si="0"/>
        <v>#DIV/0!</v>
      </c>
    </row>
    <row r="8" spans="1:12" x14ac:dyDescent="0.25">
      <c r="B8" s="25" t="s">
        <v>277</v>
      </c>
      <c r="C8" s="5">
        <f>TFI_District_Items!$J4</f>
        <v>0</v>
      </c>
      <c r="D8" s="21" t="e" cm="1">
        <f t="array" ref="D8">Table9[Tier1ImplementDisciplinePolicies]</f>
        <v>#DIV/0!</v>
      </c>
      <c r="E8" s="55"/>
      <c r="F8" s="28" t="s">
        <v>220</v>
      </c>
      <c r="G8" s="9">
        <f>SAS_Items_District!G4</f>
        <v>0</v>
      </c>
      <c r="H8" s="23" t="e" cm="1">
        <f t="array" ref="H8">Table19[1SW.6 Response to Behavior]</f>
        <v>#DIV/0!</v>
      </c>
      <c r="I8" s="8" t="e">
        <f t="shared" si="0"/>
        <v>#DIV/0!</v>
      </c>
    </row>
    <row r="9" spans="1:12" ht="60" x14ac:dyDescent="0.25">
      <c r="B9" s="25" t="s">
        <v>278</v>
      </c>
      <c r="C9" s="5">
        <f>TFI_District_Items!$K$4</f>
        <v>0</v>
      </c>
      <c r="D9" s="21" t="e" cm="1">
        <f t="array" ref="D9">Table9[Tier1ImplementProfessionalDev]</f>
        <v>#DIV/0!</v>
      </c>
      <c r="E9" s="55"/>
      <c r="F9" s="28" t="s">
        <v>279</v>
      </c>
      <c r="G9" s="9">
        <f>AVERAGE(SAS_Items_District!H4:J4)</f>
        <v>0</v>
      </c>
      <c r="H9" s="23" t="e">
        <f>AVERAGE(Table19[[1SW.7 Professional Development System]:[1SW.9 Staff Involvement]])</f>
        <v>#DIV/0!</v>
      </c>
      <c r="I9" s="8" t="e">
        <f t="shared" si="0"/>
        <v>#DIV/0!</v>
      </c>
    </row>
    <row r="10" spans="1:12" ht="63" x14ac:dyDescent="0.25">
      <c r="B10" s="25" t="s">
        <v>280</v>
      </c>
      <c r="C10" s="5">
        <f>TFI_District_Items!$L$4</f>
        <v>0</v>
      </c>
      <c r="D10" s="21" t="e" cm="1">
        <f t="array" ref="D10">Table9[Tier1ImplementClassProcedures]</f>
        <v>#DIV/0!</v>
      </c>
      <c r="E10" s="55"/>
      <c r="F10" s="29" t="s">
        <v>346</v>
      </c>
      <c r="G10" s="10">
        <f>AVERAGE(SAS_Items_District!Q4:T4)</f>
        <v>0</v>
      </c>
      <c r="H10" s="23" t="e">
        <f>AVERAGE(Table19[[1C.1 Behavioral Expectations:]:[1C.4 Response to Behavior:]])</f>
        <v>#DIV/0!</v>
      </c>
      <c r="I10" s="8" t="e">
        <f t="shared" si="0"/>
        <v>#DIV/0!</v>
      </c>
      <c r="K10" s="40"/>
    </row>
    <row r="11" spans="1:12" ht="63" x14ac:dyDescent="0.25">
      <c r="B11" s="25"/>
      <c r="C11" s="5"/>
      <c r="D11" s="21"/>
      <c r="E11" s="55"/>
      <c r="F11" s="29" t="s">
        <v>347</v>
      </c>
      <c r="G11" s="10">
        <f>AVERAGE(SAS_Items_District!U4:X4)</f>
        <v>0</v>
      </c>
      <c r="H11" s="24" t="e">
        <f>AVERAGE(Table19[[1C.5 Active Supervision:]:[1C.8 Academic Success:]])</f>
        <v>#DIV/0!</v>
      </c>
      <c r="I11" s="8"/>
    </row>
    <row r="12" spans="1:12" ht="30" x14ac:dyDescent="0.25">
      <c r="B12" s="25" t="s">
        <v>281</v>
      </c>
      <c r="C12" s="5">
        <f>TFI_District_Items!$M4</f>
        <v>0</v>
      </c>
      <c r="D12" s="21" t="e" cm="1">
        <f t="array" ref="D12">Table9[Tier1ImplementFeedback]</f>
        <v>#DIV/0!</v>
      </c>
      <c r="E12" s="55"/>
      <c r="F12" s="28" t="s">
        <v>282</v>
      </c>
      <c r="G12" s="9">
        <f>AVERAGE(SAS_Items_District!E4,SAS_Items_District!S4)</f>
        <v>0</v>
      </c>
      <c r="H12" s="23" t="e" cm="1">
        <f t="array" ref="H12">SUM(Table19[1SW.4 Feedback and Acknowledgment]+Table19[1C.3 Feedback and Acknowledgement:])/2</f>
        <v>#DIV/0!</v>
      </c>
      <c r="I12" s="8" t="e">
        <f t="shared" si="0"/>
        <v>#DIV/0!</v>
      </c>
    </row>
    <row r="13" spans="1:12" x14ac:dyDescent="0.25">
      <c r="B13" s="25" t="s">
        <v>283</v>
      </c>
      <c r="C13" s="5">
        <f>TFI_District_Items!$N$4</f>
        <v>0</v>
      </c>
      <c r="D13" s="21" t="e" cm="1">
        <f t="array" ref="D13">Table9[Tier1ImplementFacultyInvolve]</f>
        <v>#DIV/0!</v>
      </c>
      <c r="E13" s="55"/>
      <c r="F13" s="26" t="s">
        <v>223</v>
      </c>
      <c r="G13" s="7">
        <f>SAS_Items_District!J4</f>
        <v>0</v>
      </c>
      <c r="H13" s="23" t="e" cm="1">
        <f t="array" ref="H13">Table19[1SW.9 Staff Involvement]</f>
        <v>#DIV/0!</v>
      </c>
      <c r="I13" s="8" t="e">
        <f t="shared" si="0"/>
        <v>#DIV/0!</v>
      </c>
    </row>
    <row r="14" spans="1:12" ht="60" x14ac:dyDescent="0.25">
      <c r="B14" s="25" t="s">
        <v>284</v>
      </c>
      <c r="C14" s="5">
        <f>TFI_District_Items!$O4</f>
        <v>0</v>
      </c>
      <c r="D14" s="21" t="e" cm="1">
        <f t="array" ref="D14">Table9[Tier1ImplementFamilyInvolve]</f>
        <v>#DIV/0!</v>
      </c>
      <c r="E14" s="55"/>
      <c r="F14" s="30" t="s">
        <v>348</v>
      </c>
      <c r="G14" s="11">
        <f>AVERAGE(SAS_Items_District!K4:L4)</f>
        <v>0</v>
      </c>
      <c r="H14" s="23" t="e">
        <f>AVERAGE(Table19[[1SW.10 Student / Family / Community Communication]:[1SW.11 Student / Family / Community Engagement]])</f>
        <v>#DIV/0!</v>
      </c>
      <c r="I14" s="8" t="e">
        <f t="shared" si="0"/>
        <v>#DIV/0!</v>
      </c>
    </row>
    <row r="15" spans="1:12" x14ac:dyDescent="0.25">
      <c r="B15" s="25" t="s">
        <v>285</v>
      </c>
      <c r="C15" s="5">
        <f>TFI_District_Items!$S$4</f>
        <v>0</v>
      </c>
      <c r="D15" s="21" t="e" cm="1">
        <f t="array" ref="D15">Table9[Tier1EvaluationDisciplineData]</f>
        <v>#DIV/0!</v>
      </c>
      <c r="E15" s="55"/>
      <c r="F15" s="26" t="s">
        <v>226</v>
      </c>
      <c r="G15" s="7">
        <f>SAS_Items_District!M4</f>
        <v>0</v>
      </c>
      <c r="H15" s="23" t="e" cm="1">
        <f t="array" ref="H15">Table19[1SW.12 Behavior Data System]</f>
        <v>#DIV/0!</v>
      </c>
      <c r="I15" s="8" t="e">
        <f t="shared" si="0"/>
        <v>#DIV/0!</v>
      </c>
    </row>
    <row r="16" spans="1:12" x14ac:dyDescent="0.25">
      <c r="B16" s="25" t="s">
        <v>286</v>
      </c>
      <c r="C16" s="5">
        <f>TFI_District_Items!$T4</f>
        <v>0</v>
      </c>
      <c r="D16" s="21" t="e" cm="1">
        <f t="array" ref="D16">Table9[Tier1EvaluationDecisionMaking]</f>
        <v>#DIV/0!</v>
      </c>
      <c r="E16" s="55"/>
      <c r="F16" s="26" t="s">
        <v>227</v>
      </c>
      <c r="G16" s="7"/>
      <c r="H16" s="23" t="e" cm="1">
        <f t="array" ref="H16">Table19[1SW.13 Data-based Decision Making]</f>
        <v>#DIV/0!</v>
      </c>
      <c r="I16" s="8" t="e">
        <f t="shared" si="0"/>
        <v>#DIV/0!</v>
      </c>
    </row>
    <row r="17" spans="2:9" x14ac:dyDescent="0.25">
      <c r="B17" s="25" t="s">
        <v>287</v>
      </c>
      <c r="C17" s="5">
        <f>TFI_District_Items!$U4</f>
        <v>0</v>
      </c>
      <c r="D17" s="21" t="e" cm="1">
        <f t="array" ref="D17">Table9[Tier1EvaluationFidelityData]</f>
        <v>#DIV/0!</v>
      </c>
      <c r="E17" s="55"/>
      <c r="F17" s="31" t="s">
        <v>228</v>
      </c>
      <c r="G17" s="4">
        <f>SAS_Items_District!O4</f>
        <v>0</v>
      </c>
      <c r="H17" s="23" t="e" cm="1">
        <f t="array" ref="H17">Table19[1SW.14 Fidelity Data]</f>
        <v>#DIV/0!</v>
      </c>
      <c r="I17" s="8" t="e">
        <f t="shared" si="0"/>
        <v>#DIV/0!</v>
      </c>
    </row>
    <row r="18" spans="2:9" x14ac:dyDescent="0.25">
      <c r="B18" s="25" t="s">
        <v>288</v>
      </c>
      <c r="C18" s="5">
        <f>TFI_District_Items!$V4</f>
        <v>0</v>
      </c>
      <c r="D18" s="21" t="e" cm="1">
        <f t="array" ref="D18">Table9[Tier1EvaluationAnnualEval]</f>
        <v>#DIV/0!</v>
      </c>
      <c r="E18" s="55"/>
      <c r="F18" s="26" t="s">
        <v>229</v>
      </c>
      <c r="G18" s="7">
        <f>SAS_Items_District!P4</f>
        <v>0</v>
      </c>
      <c r="H18" s="23" t="e" cm="1">
        <f t="array" ref="H18">Table19[1SW.15 Annual Evaluation]</f>
        <v>#DIV/0!</v>
      </c>
      <c r="I18" s="8" t="e">
        <f t="shared" si="0"/>
        <v>#DIV/0!</v>
      </c>
    </row>
    <row r="19" spans="2:9" x14ac:dyDescent="0.25">
      <c r="B19" s="12" t="s">
        <v>289</v>
      </c>
      <c r="C19" s="5">
        <f>TFI_District_Items!$AC4</f>
        <v>0</v>
      </c>
      <c r="D19" s="21" t="e" cm="1">
        <f t="array" ref="D19">Table9[Tier2TeamComposition]</f>
        <v>#DIV/0!</v>
      </c>
      <c r="E19" s="55"/>
      <c r="F19" s="36" t="s">
        <v>290</v>
      </c>
      <c r="G19" s="4">
        <f>SAS_Items_District!Z4</f>
        <v>0</v>
      </c>
      <c r="H19" s="23" t="e" cm="1">
        <f t="array" ref="H19">Table19[2.1 Behavior Support Team:]</f>
        <v>#DIV/0!</v>
      </c>
      <c r="I19" s="8" t="e">
        <f t="shared" si="0"/>
        <v>#DIV/0!</v>
      </c>
    </row>
    <row r="20" spans="2:9" x14ac:dyDescent="0.25">
      <c r="B20" s="12" t="s">
        <v>291</v>
      </c>
      <c r="C20" s="5">
        <f>TFI_District_Items!$AD4</f>
        <v>0</v>
      </c>
      <c r="D20" s="21" t="e" cm="1">
        <f t="array" ref="D20">Table9[Tier2TeamOpProcedures]</f>
        <v>#DIV/0!</v>
      </c>
      <c r="E20" s="55"/>
      <c r="F20" s="37" t="s">
        <v>292</v>
      </c>
      <c r="G20" s="7">
        <f>SAS_Items_District!AA4</f>
        <v>0</v>
      </c>
      <c r="H20" s="23" t="e" cm="1">
        <f t="array" ref="H20">Table19[2.2 Team Procedures:]</f>
        <v>#DIV/0!</v>
      </c>
      <c r="I20" s="8" t="e">
        <f t="shared" si="0"/>
        <v>#DIV/0!</v>
      </c>
    </row>
    <row r="21" spans="2:9" x14ac:dyDescent="0.25">
      <c r="B21" s="12" t="s">
        <v>293</v>
      </c>
      <c r="C21" s="5">
        <f>TFI_District_Items!$AE4</f>
        <v>0</v>
      </c>
      <c r="D21" s="21" t="e" cm="1">
        <f t="array" ref="D21">Table9[Tier2TeamScreening]</f>
        <v>#DIV/0!</v>
      </c>
      <c r="E21" s="55"/>
      <c r="F21" s="37" t="s">
        <v>294</v>
      </c>
      <c r="G21" s="7">
        <f>SAS_Items_District!AB4</f>
        <v>0</v>
      </c>
      <c r="H21" s="23" t="e" cm="1">
        <f t="array" ref="H21">Table19[2.3 Student Identification:]</f>
        <v>#DIV/0!</v>
      </c>
      <c r="I21" s="8" t="e">
        <f t="shared" si="0"/>
        <v>#DIV/0!</v>
      </c>
    </row>
    <row r="22" spans="2:9" x14ac:dyDescent="0.25">
      <c r="B22" s="12" t="s">
        <v>242</v>
      </c>
      <c r="C22" s="5">
        <f>TFI_District_Items!$AF4</f>
        <v>0</v>
      </c>
      <c r="D22" s="21" t="e" cm="1">
        <f t="array" ref="D22">Table9[Tier2TeamRequestAssistance]</f>
        <v>#DIV/0!</v>
      </c>
      <c r="E22" s="55"/>
      <c r="F22" s="37" t="s">
        <v>295</v>
      </c>
      <c r="G22" s="7">
        <f>SAS_Items_District!AC4</f>
        <v>0</v>
      </c>
      <c r="H22" s="23" t="e" cm="1">
        <f t="array" ref="H22">Table19[2.4 Request for Assistance:]</f>
        <v>#DIV/0!</v>
      </c>
      <c r="I22" s="8" t="e">
        <f t="shared" si="0"/>
        <v>#DIV/0!</v>
      </c>
    </row>
    <row r="23" spans="2:9" x14ac:dyDescent="0.25">
      <c r="B23" s="12" t="s">
        <v>296</v>
      </c>
      <c r="C23" s="5">
        <f>TFI_District_Items!$AJ4</f>
        <v>0</v>
      </c>
      <c r="D23" s="21" t="e" cm="1">
        <f t="array" ref="D23">Table9[Tier2InterventionSufficientArray]</f>
        <v>#DIV/0!</v>
      </c>
      <c r="E23" s="55"/>
      <c r="F23" s="37" t="s">
        <v>297</v>
      </c>
      <c r="G23" s="7">
        <f>SAS_Items_District!AD4</f>
        <v>0</v>
      </c>
      <c r="H23" s="23" t="e" cm="1">
        <f t="array" ref="H23">Table19[2.5 Options for Tier 2 Interventions:]</f>
        <v>#DIV/0!</v>
      </c>
      <c r="I23" s="8" t="e">
        <f t="shared" si="0"/>
        <v>#DIV/0!</v>
      </c>
    </row>
    <row r="24" spans="2:9" x14ac:dyDescent="0.25">
      <c r="B24" s="12" t="s">
        <v>298</v>
      </c>
      <c r="C24" s="5">
        <f>TFI_District_Items!$AK4</f>
        <v>0</v>
      </c>
      <c r="D24" s="21" t="e" cm="1">
        <f t="array" ref="D24">Table9[Tier2InterventionCriticalFeatures]</f>
        <v>#DIV/0!</v>
      </c>
      <c r="E24" s="55"/>
      <c r="F24" s="37" t="s">
        <v>299</v>
      </c>
      <c r="G24" s="7">
        <f>SAS_Items_District!AE4</f>
        <v>0</v>
      </c>
      <c r="H24" s="23" t="e" cm="1">
        <f t="array" ref="H24">Table19[2.6 Access to Tier I Supports:]</f>
        <v>#DIV/0!</v>
      </c>
      <c r="I24" s="8" t="e">
        <f t="shared" si="0"/>
        <v>#DIV/0!</v>
      </c>
    </row>
    <row r="25" spans="2:9" x14ac:dyDescent="0.25">
      <c r="B25" s="12" t="s">
        <v>300</v>
      </c>
      <c r="C25" s="5">
        <f>TFI_District_Items!$AL4</f>
        <v>0</v>
      </c>
      <c r="D25" s="21" t="e" cm="1">
        <f t="array" ref="D25">Table9[Tier2InterventionPracticesMatched]</f>
        <v>#DIV/0!</v>
      </c>
      <c r="E25" s="55"/>
      <c r="F25" s="37" t="s">
        <v>297</v>
      </c>
      <c r="G25" s="7">
        <f>SAS_Items_District!AD4</f>
        <v>0</v>
      </c>
      <c r="H25" s="23" t="e" cm="1">
        <f t="array" ref="H25">Table19[2.5 Options for Tier 2 Interventions:]</f>
        <v>#DIV/0!</v>
      </c>
      <c r="I25" s="8" t="e">
        <f t="shared" si="0"/>
        <v>#DIV/0!</v>
      </c>
    </row>
    <row r="26" spans="2:9" x14ac:dyDescent="0.25">
      <c r="B26" s="12" t="s">
        <v>301</v>
      </c>
      <c r="C26" s="5">
        <f>TFI_District_Items!$AM4</f>
        <v>0</v>
      </c>
      <c r="D26" s="21" t="e" cm="1">
        <f t="array" ref="D26">Table9[Tier2InterventionAccessSupports]</f>
        <v>#DIV/0!</v>
      </c>
      <c r="E26" s="55"/>
      <c r="F26" s="37" t="s">
        <v>299</v>
      </c>
      <c r="G26" s="7">
        <f>SAS_Items_District!AE4</f>
        <v>0</v>
      </c>
      <c r="H26" s="23" t="e" cm="1">
        <f t="array" ref="H26">Table19[2.6 Access to Tier I Supports:]</f>
        <v>#DIV/0!</v>
      </c>
      <c r="I26" s="8" t="e">
        <f t="shared" si="0"/>
        <v>#DIV/0!</v>
      </c>
    </row>
    <row r="27" spans="2:9" x14ac:dyDescent="0.25">
      <c r="B27" s="12" t="s">
        <v>302</v>
      </c>
      <c r="C27" s="5">
        <f>TFI_District_Items!$AN4</f>
        <v>0</v>
      </c>
      <c r="D27" s="21" t="e" cm="1">
        <f t="array" ref="D27">Table9[Tier2InterventionProfessionalDev]</f>
        <v>#DIV/0!</v>
      </c>
      <c r="E27" s="55"/>
      <c r="F27" s="37" t="s">
        <v>303</v>
      </c>
      <c r="G27" s="7">
        <f>SAS_Items_District!AF4</f>
        <v>0</v>
      </c>
      <c r="H27" s="23" t="e" cm="1">
        <f t="array" ref="H27">Table19[2.7 Professional Development:]</f>
        <v>#DIV/0!</v>
      </c>
      <c r="I27" s="8" t="e">
        <f t="shared" si="0"/>
        <v>#DIV/0!</v>
      </c>
    </row>
    <row r="28" spans="2:9" x14ac:dyDescent="0.25">
      <c r="B28" s="12" t="s">
        <v>304</v>
      </c>
      <c r="C28" s="5">
        <f>TFI_District_Items!$AR4</f>
        <v>0</v>
      </c>
      <c r="D28" s="21" t="e" cm="1">
        <f t="array" ref="D28">Table9[Tier2EvaluationLevelOfUse]</f>
        <v>#DIV/0!</v>
      </c>
      <c r="E28" s="55"/>
      <c r="F28" s="37" t="s">
        <v>305</v>
      </c>
      <c r="G28" s="7">
        <f>SAS_Items_District!AG4</f>
        <v>0</v>
      </c>
      <c r="H28" s="23" t="e" cm="1">
        <f t="array" ref="H28">Table19[2.8 Level of Use:]</f>
        <v>#DIV/0!</v>
      </c>
      <c r="I28" s="8" t="e">
        <f t="shared" si="0"/>
        <v>#DIV/0!</v>
      </c>
    </row>
    <row r="29" spans="2:9" x14ac:dyDescent="0.25">
      <c r="B29" s="12" t="s">
        <v>308</v>
      </c>
      <c r="C29" s="5">
        <f>TFI_District_Items!$AS4</f>
        <v>0</v>
      </c>
      <c r="D29" s="21" t="e" cm="1">
        <f t="array" ref="D29">Table9[Tier2EvaluationStudentPerformance]</f>
        <v>#DIV/0!</v>
      </c>
      <c r="E29" s="55"/>
      <c r="F29" s="50" t="s">
        <v>309</v>
      </c>
      <c r="G29" s="7">
        <f>SAS_Items_District!AI4</f>
        <v>0</v>
      </c>
      <c r="H29" s="23" t="e" cm="1">
        <f t="array" ref="H29">Table19[2.9 Student Performance Data:]</f>
        <v>#DIV/0!</v>
      </c>
      <c r="I29" s="8" t="e">
        <f t="shared" si="0"/>
        <v>#DIV/0!</v>
      </c>
    </row>
    <row r="30" spans="2:9" x14ac:dyDescent="0.25">
      <c r="B30" s="49" t="s">
        <v>306</v>
      </c>
      <c r="C30" s="5">
        <f>TFI_District_Items!$AT4</f>
        <v>0</v>
      </c>
      <c r="D30" s="21" t="e" cm="1">
        <f t="array" ref="D30">Table9[Tier2EvaluationFidelityData]</f>
        <v>#DIV/0!</v>
      </c>
      <c r="E30" s="55"/>
      <c r="F30" s="37" t="s">
        <v>307</v>
      </c>
      <c r="G30" s="7">
        <f>SAS_Items_District!AH4</f>
        <v>0</v>
      </c>
      <c r="H30" s="23" t="e" cm="1">
        <f t="array" ref="H30">Table19[2.10 Fidelity of Implementation:]</f>
        <v>#DIV/0!</v>
      </c>
      <c r="I30" s="8" t="e">
        <f t="shared" si="0"/>
        <v>#DIV/0!</v>
      </c>
    </row>
    <row r="31" spans="2:9" x14ac:dyDescent="0.25">
      <c r="B31" s="12" t="s">
        <v>310</v>
      </c>
      <c r="C31" s="5">
        <f>TFI_District_Items!$AU$4</f>
        <v>0</v>
      </c>
      <c r="D31" s="21" t="e" cm="1">
        <f t="array" ref="D31">Table9[Tier2EvaluationAnnualEval]</f>
        <v>#DIV/0!</v>
      </c>
      <c r="E31" s="55"/>
      <c r="F31" s="36" t="s">
        <v>311</v>
      </c>
      <c r="G31" s="4">
        <f>SAS_Items_District!AJ4</f>
        <v>0</v>
      </c>
      <c r="H31" s="23" t="e" cm="1">
        <f t="array" ref="H31">Table19[2.11 Annual Evaluation:]</f>
        <v>#DIV/0!</v>
      </c>
      <c r="I31" s="8" t="e">
        <f t="shared" si="0"/>
        <v>#DIV/0!</v>
      </c>
    </row>
    <row r="32" spans="2:9" x14ac:dyDescent="0.25">
      <c r="B32" s="13" t="s">
        <v>312</v>
      </c>
      <c r="C32" s="5">
        <f>TFI_District_Items!$BB4</f>
        <v>0</v>
      </c>
      <c r="D32" s="21" t="e" cm="1">
        <f t="array" ref="D32">Table9[Tier3TeamComposition]</f>
        <v>#DIV/0!</v>
      </c>
      <c r="E32" s="55"/>
      <c r="F32" s="32" t="s">
        <v>313</v>
      </c>
      <c r="G32" s="14">
        <f>SAS_Items_District!AK4</f>
        <v>0</v>
      </c>
      <c r="H32" s="23" t="e" cm="1">
        <f t="array" ref="H32">Table19[3.1 Tier 3 Systems Planning Team:]</f>
        <v>#DIV/0!</v>
      </c>
      <c r="I32" s="8" t="e">
        <f t="shared" si="0"/>
        <v>#DIV/0!</v>
      </c>
    </row>
    <row r="33" spans="2:9" ht="30" x14ac:dyDescent="0.25">
      <c r="B33" s="13" t="s">
        <v>314</v>
      </c>
      <c r="C33" s="5">
        <f>TFI_District_Items!$BC4</f>
        <v>0</v>
      </c>
      <c r="D33" s="21" t="e" cm="1">
        <f t="array" ref="D33">Table9[Tier3TeamOpProcedures]</f>
        <v>#DIV/0!</v>
      </c>
      <c r="E33" s="55"/>
      <c r="F33" s="33" t="s">
        <v>469</v>
      </c>
      <c r="G33" s="38">
        <f>AVERAGE(SAS_Items_District!AK4:AL4)</f>
        <v>0</v>
      </c>
      <c r="H33" s="23" t="e">
        <f>AVERAGE(Table19[[3.1 Tier 3 Systems Planning Team:]:[3.2 Team Procedures:]])</f>
        <v>#DIV/0!</v>
      </c>
      <c r="I33" s="8" t="e">
        <f t="shared" si="0"/>
        <v>#DIV/0!</v>
      </c>
    </row>
    <row r="34" spans="2:9" ht="30" x14ac:dyDescent="0.25">
      <c r="B34" s="13" t="s">
        <v>315</v>
      </c>
      <c r="C34" s="5">
        <f>TFI_District_Items!$BD$4</f>
        <v>0</v>
      </c>
      <c r="D34" s="21" t="e" cm="1">
        <f t="array" ref="D34">Table9[Tier3TeamScreening]</f>
        <v>#DIV/0!</v>
      </c>
      <c r="E34" s="55"/>
      <c r="F34" s="33" t="s">
        <v>316</v>
      </c>
      <c r="G34" s="15">
        <f>AVERAGE(SAS_Items_District!AM4:AN4)</f>
        <v>0</v>
      </c>
      <c r="H34" s="23" t="e">
        <f>AVERAGE(Table19[[3.3 Student Identification:]:[3.4 Request for Assistance:]])</f>
        <v>#DIV/0!</v>
      </c>
      <c r="I34" s="8" t="e">
        <f t="shared" si="0"/>
        <v>#DIV/0!</v>
      </c>
    </row>
    <row r="35" spans="2:9" x14ac:dyDescent="0.25">
      <c r="B35" s="13" t="s">
        <v>317</v>
      </c>
      <c r="C35" s="5">
        <f>TFI_District_Items!$BE$4</f>
        <v>0</v>
      </c>
      <c r="D35" s="21" t="e" cm="1">
        <f t="array" ref="D35">Table9[Tier3TeamStudentSupport]</f>
        <v>#DIV/0!</v>
      </c>
      <c r="E35" s="55"/>
      <c r="F35" s="34"/>
      <c r="G35" s="8"/>
      <c r="H35" s="23"/>
      <c r="I35" s="8"/>
    </row>
    <row r="36" spans="2:9" x14ac:dyDescent="0.25">
      <c r="B36" s="13" t="s">
        <v>318</v>
      </c>
      <c r="C36" s="5">
        <f>TFI_District_Items!$BI$4</f>
        <v>0</v>
      </c>
      <c r="D36" s="21" t="e" cm="1">
        <f t="array" ref="D36">Table9[Tier3ResourcesStaffing]</f>
        <v>#DIV/0!</v>
      </c>
      <c r="E36" s="55"/>
      <c r="F36" s="34"/>
      <c r="G36" s="8"/>
      <c r="H36" s="23"/>
      <c r="I36" s="8"/>
    </row>
    <row r="37" spans="2:9" x14ac:dyDescent="0.25">
      <c r="B37" s="13" t="s">
        <v>319</v>
      </c>
      <c r="C37" s="5">
        <f>TFI_District_Items!$BJ$4</f>
        <v>0</v>
      </c>
      <c r="D37" s="21" t="e" cm="1">
        <f t="array" ref="D37">Table9[Tier3ResourcesInvolvement]</f>
        <v>#DIV/0!</v>
      </c>
      <c r="E37" s="55"/>
      <c r="F37" s="35"/>
      <c r="G37" s="16"/>
      <c r="H37" s="23"/>
      <c r="I37" s="8"/>
    </row>
    <row r="38" spans="2:9" x14ac:dyDescent="0.25">
      <c r="B38" s="13" t="s">
        <v>320</v>
      </c>
      <c r="C38" s="5">
        <f>TFI_District_Items!$BK$4</f>
        <v>0</v>
      </c>
      <c r="D38" s="21" t="e" cm="1">
        <f t="array" ref="D38">Table9[Tier3ResourcesProfessionalDev]</f>
        <v>#DIV/0!</v>
      </c>
      <c r="E38" s="55"/>
      <c r="F38" s="35" t="s">
        <v>321</v>
      </c>
      <c r="G38" s="16">
        <f>SAS_Items_District!AS4</f>
        <v>0</v>
      </c>
      <c r="H38" s="23" t="e" cm="1">
        <f t="array" ref="H38">Table19[3.9 Professional Development:]</f>
        <v>#DIV/0!</v>
      </c>
      <c r="I38" s="8" t="e">
        <f t="shared" si="0"/>
        <v>#DIV/0!</v>
      </c>
    </row>
    <row r="39" spans="2:9" x14ac:dyDescent="0.25">
      <c r="B39" s="13" t="s">
        <v>322</v>
      </c>
      <c r="C39" s="5">
        <f>TFI_District_Items!$BO$4</f>
        <v>0</v>
      </c>
      <c r="D39" s="21" t="e" cm="1">
        <f t="array" ref="D39">Table9[Tier3SupportPlansQualityLife]</f>
        <v>#DIV/0!</v>
      </c>
      <c r="E39" s="55"/>
      <c r="F39" s="35"/>
      <c r="G39" s="16"/>
      <c r="H39" s="23"/>
      <c r="I39" s="8"/>
    </row>
    <row r="40" spans="2:9" x14ac:dyDescent="0.25">
      <c r="B40" s="13" t="s">
        <v>323</v>
      </c>
      <c r="C40" s="5">
        <f>TFI_District_Items!$BP$4</f>
        <v>0</v>
      </c>
      <c r="D40" s="21" t="e" cm="1">
        <f t="array" ref="D40">Table9[Tier3SupportPlansIndicators]</f>
        <v>#DIV/0!</v>
      </c>
      <c r="E40" s="55"/>
      <c r="F40" s="35" t="s">
        <v>349</v>
      </c>
      <c r="G40" s="16">
        <f>SAS_Items_District!AO4</f>
        <v>0</v>
      </c>
      <c r="H40" s="23" t="e" cm="1">
        <f t="array" ref="H40">Table19[3.5 Options for Tier 3 Intervention:]</f>
        <v>#DIV/0!</v>
      </c>
      <c r="I40" s="8" t="e">
        <f t="shared" si="0"/>
        <v>#DIV/0!</v>
      </c>
    </row>
    <row r="41" spans="2:9" x14ac:dyDescent="0.25">
      <c r="B41" s="13" t="s">
        <v>324</v>
      </c>
      <c r="C41" s="5">
        <f>TFI_District_Items!$BQ$4</f>
        <v>0</v>
      </c>
      <c r="D41" s="21" t="e" cm="1">
        <f t="array" ref="D41">Table9[Tier3SupportPlansHypothesis]</f>
        <v>#DIV/0!</v>
      </c>
      <c r="E41" s="55"/>
      <c r="F41" s="35" t="s">
        <v>349</v>
      </c>
      <c r="G41" s="16">
        <f>SAS_Items_District!AO4</f>
        <v>0</v>
      </c>
      <c r="H41" s="23" t="e" cm="1">
        <f t="array" ref="H41">Table19[3.5 Options for Tier 3 Intervention:]</f>
        <v>#DIV/0!</v>
      </c>
      <c r="I41" s="8" t="e">
        <f t="shared" si="0"/>
        <v>#DIV/0!</v>
      </c>
    </row>
    <row r="42" spans="2:9" x14ac:dyDescent="0.25">
      <c r="B42" s="13" t="s">
        <v>325</v>
      </c>
      <c r="C42" s="5">
        <f>TFI_District_Items!BR4</f>
        <v>0</v>
      </c>
      <c r="D42" s="21" t="e" cm="1">
        <f t="array" ref="D42">Table9[Tier3SupportPlansComprehensive]</f>
        <v>#DIV/0!</v>
      </c>
      <c r="E42" s="55"/>
      <c r="F42" s="35" t="s">
        <v>326</v>
      </c>
      <c r="G42" s="16">
        <f>SAS_Items_District!AP4</f>
        <v>0</v>
      </c>
      <c r="H42" s="23" t="e" cm="1">
        <f t="array" ref="H42">Table19[3.6 Tier 3 Critical Features:]</f>
        <v>#DIV/0!</v>
      </c>
      <c r="I42" s="8" t="e">
        <f t="shared" si="0"/>
        <v>#DIV/0!</v>
      </c>
    </row>
    <row r="43" spans="2:9" x14ac:dyDescent="0.25">
      <c r="B43" s="13" t="s">
        <v>327</v>
      </c>
      <c r="C43" s="5">
        <f>TFI_District_Items!BS4</f>
        <v>0</v>
      </c>
      <c r="D43" s="21" t="e" cm="1">
        <f t="array" ref="D43">Table9[Tier3SupportPlansNaturalFormal]</f>
        <v>#DIV/0!</v>
      </c>
      <c r="E43" s="55"/>
      <c r="F43" s="34"/>
      <c r="G43" s="8"/>
      <c r="H43" s="23"/>
      <c r="I43" s="8"/>
    </row>
    <row r="44" spans="2:9" x14ac:dyDescent="0.25">
      <c r="B44" s="13" t="s">
        <v>328</v>
      </c>
      <c r="C44" s="5">
        <f>TFI_District_Items!$BT$4</f>
        <v>0</v>
      </c>
      <c r="D44" s="21" t="e" cm="1">
        <f t="array" ref="D44">Table9[Tier3SupportPlansAccessSupport]</f>
        <v>#DIV/0!</v>
      </c>
      <c r="E44" s="55"/>
      <c r="F44" s="35" t="s">
        <v>329</v>
      </c>
      <c r="G44" s="16">
        <f>SAS_Items_District!AQ4</f>
        <v>0</v>
      </c>
      <c r="H44" s="23" t="e" cm="1">
        <f t="array" ref="H44">Table19[3.7 Access to Tier 1 and Tier 2 Supports:]</f>
        <v>#DIV/0!</v>
      </c>
      <c r="I44" s="8" t="e">
        <f t="shared" si="0"/>
        <v>#DIV/0!</v>
      </c>
    </row>
    <row r="45" spans="2:9" x14ac:dyDescent="0.25">
      <c r="B45" s="13" t="s">
        <v>330</v>
      </c>
      <c r="C45" s="5">
        <f>TFI_District_Items!$BX$4</f>
        <v>0</v>
      </c>
      <c r="D45" s="21" t="e" cm="1">
        <f t="array" ref="D45">Table9[Tier3EvaluationDataSystem]</f>
        <v>#DIV/0!</v>
      </c>
      <c r="E45" s="55"/>
      <c r="F45" s="35" t="s">
        <v>331</v>
      </c>
      <c r="G45" s="16">
        <f>SAS_Items_District!AW4</f>
        <v>0</v>
      </c>
      <c r="H45" s="23" t="e" cm="1">
        <f t="array" ref="H45">Table19[3.13 Fidelity:]</f>
        <v>#DIV/0!</v>
      </c>
      <c r="I45" s="8" t="e">
        <f t="shared" si="0"/>
        <v>#DIV/0!</v>
      </c>
    </row>
    <row r="46" spans="2:9" x14ac:dyDescent="0.25">
      <c r="B46" s="13" t="s">
        <v>332</v>
      </c>
      <c r="C46" s="5">
        <f>TFI_District_Items!$BY$4</f>
        <v>0</v>
      </c>
      <c r="D46" s="21" t="e" cm="1">
        <f t="array" ref="D46">Table9[Tier3EvaluationDecisionMaking]</f>
        <v>#DIV/0!</v>
      </c>
      <c r="E46" s="55"/>
      <c r="F46" s="35" t="s">
        <v>333</v>
      </c>
      <c r="G46" s="16">
        <f>SAS_Items_District!AU4</f>
        <v>0</v>
      </c>
      <c r="H46" s="23" t="e" cm="1">
        <f t="array" ref="H46">Table19[3.11 Student Progress Monitoring:]</f>
        <v>#DIV/0!</v>
      </c>
      <c r="I46" s="8" t="e">
        <f t="shared" si="0"/>
        <v>#DIV/0!</v>
      </c>
    </row>
    <row r="47" spans="2:9" x14ac:dyDescent="0.25">
      <c r="B47" s="13" t="s">
        <v>334</v>
      </c>
      <c r="C47" s="5">
        <f>TFI_District_Items!$BZ$4</f>
        <v>0</v>
      </c>
      <c r="D47" s="21" t="e" cm="1">
        <f t="array" ref="D47">Table9[Tier3EvaluationLevelOfUse]</f>
        <v>#DIV/0!</v>
      </c>
      <c r="E47" s="55"/>
      <c r="F47" s="35" t="s">
        <v>335</v>
      </c>
      <c r="G47" s="16">
        <f>SAS_Items_District!AV4</f>
        <v>0</v>
      </c>
      <c r="H47" s="23" t="e" cm="1">
        <f t="array" ref="H47">Table19[3.12 Level of Use:]</f>
        <v>#DIV/0!</v>
      </c>
      <c r="I47" s="8" t="e">
        <f t="shared" si="0"/>
        <v>#DIV/0!</v>
      </c>
    </row>
    <row r="48" spans="2:9" x14ac:dyDescent="0.25">
      <c r="B48" s="13" t="s">
        <v>336</v>
      </c>
      <c r="C48" s="5">
        <f>TFI_District_Items!$CA$4</f>
        <v>0</v>
      </c>
      <c r="D48" s="21" t="e" cm="1">
        <f t="array" ref="D48">Table9[Tier3EvaluationAnnualEval]</f>
        <v>#DIV/0!</v>
      </c>
      <c r="E48" s="56"/>
      <c r="F48" s="35" t="s">
        <v>337</v>
      </c>
      <c r="G48" s="16">
        <f>SAS_Items_District!AX4</f>
        <v>0</v>
      </c>
      <c r="H48" s="23" t="e" cm="1">
        <f t="array" ref="H48">Table19[3.14 Annual Evaluation:]</f>
        <v>#DIV/0!</v>
      </c>
      <c r="I48" s="8" t="e">
        <f t="shared" si="0"/>
        <v>#DIV/0!</v>
      </c>
    </row>
    <row r="49" spans="3:3" x14ac:dyDescent="0.25">
      <c r="C49" s="17"/>
    </row>
  </sheetData>
  <sheetProtection sheet="1" selectLockedCells="1"/>
  <mergeCells count="2">
    <mergeCell ref="B1:H1"/>
    <mergeCell ref="E2:E48"/>
  </mergeCells>
  <conditionalFormatting sqref="D3:D48">
    <cfRule type="containsBlanks" dxfId="26" priority="1">
      <formula>LEN(TRIM(D3))=0</formula>
    </cfRule>
    <cfRule type="cellIs" dxfId="25" priority="7" operator="lessThanOrEqual">
      <formula>0.66</formula>
    </cfRule>
    <cfRule type="cellIs" dxfId="24" priority="8" operator="between">
      <formula>0.66</formula>
      <formula>1.33</formula>
    </cfRule>
    <cfRule type="cellIs" dxfId="23" priority="10" operator="greaterThanOrEqual">
      <formula>1.3332</formula>
    </cfRule>
  </conditionalFormatting>
  <conditionalFormatting sqref="H3:H48">
    <cfRule type="containsBlanks" dxfId="22" priority="2">
      <formula>LEN(TRIM(H3))=0</formula>
    </cfRule>
    <cfRule type="cellIs" dxfId="21" priority="4" operator="lessThanOrEqual">
      <formula>0.66</formula>
    </cfRule>
    <cfRule type="cellIs" dxfId="20" priority="5" operator="between">
      <formula>0.66</formula>
      <formula>1.33</formula>
    </cfRule>
    <cfRule type="cellIs" dxfId="19" priority="6" operator="greaterThanOrEqual">
      <formula>1.33</formula>
    </cfRule>
  </conditionalFormatting>
  <conditionalFormatting sqref="I3:I48">
    <cfRule type="cellIs" dxfId="18" priority="3" operator="equal">
      <formula>"Yes"</formula>
    </cfRule>
  </conditionalFormatting>
  <conditionalFormatting sqref="M42">
    <cfRule type="cellIs" dxfId="17" priority="9" operator="between">
      <formula>0.66</formula>
      <formula>1.33</formula>
    </cfRule>
  </conditionalFormatting>
  <dataValidations count="1">
    <dataValidation type="list" allowBlank="1" showInputMessage="1" showErrorMessage="1" sqref="A2" xr:uid="{5F322DEB-E38E-4605-9DA1-F70D50D9B283}">
      <formula1>INDIRECT("SchoolYear[SchoolYear]")</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DEF4-A641-4366-86FB-0AAED9BE2D2E}">
  <dimension ref="A1:HE10"/>
  <sheetViews>
    <sheetView workbookViewId="0">
      <pane xSplit="2" ySplit="2" topLeftCell="C3" activePane="bottomRight" state="frozen"/>
      <selection pane="topRight" activeCell="C1" sqref="C1"/>
      <selection pane="bottomLeft" activeCell="A2" sqref="A2"/>
      <selection pane="bottomRight" activeCell="B1" sqref="B1"/>
    </sheetView>
  </sheetViews>
  <sheetFormatPr defaultRowHeight="15" x14ac:dyDescent="0.25"/>
  <cols>
    <col min="1" max="1" width="9.28515625" bestFit="1" customWidth="1"/>
    <col min="2" max="2" width="13.28515625" bestFit="1" customWidth="1"/>
    <col min="3" max="3" width="13.7109375" bestFit="1" customWidth="1"/>
    <col min="4" max="4" width="17.42578125" bestFit="1" customWidth="1"/>
    <col min="5" max="7" width="11.28515625" style="41" bestFit="1" customWidth="1"/>
    <col min="8" max="9" width="17.42578125" style="41" bestFit="1" customWidth="1"/>
    <col min="10" max="11" width="12" style="41" bestFit="1" customWidth="1"/>
    <col min="12" max="12" width="26.28515625" hidden="1" customWidth="1"/>
    <col min="13" max="14" width="29.42578125" hidden="1" customWidth="1"/>
    <col min="15" max="15" width="38.28515625" hidden="1" customWidth="1"/>
    <col min="16" max="16" width="28" hidden="1" customWidth="1"/>
    <col min="17" max="17" width="29" hidden="1" customWidth="1"/>
    <col min="18" max="18" width="40.7109375" hidden="1" customWidth="1"/>
    <col min="19" max="19" width="41.42578125" hidden="1" customWidth="1"/>
    <col min="20" max="20" width="25.5703125" hidden="1" customWidth="1"/>
    <col min="21" max="21" width="52.7109375" hidden="1" customWidth="1"/>
    <col min="22" max="22" width="49.5703125" hidden="1" customWidth="1"/>
    <col min="23" max="23" width="30" hidden="1" customWidth="1"/>
    <col min="24" max="24" width="36.140625" hidden="1" customWidth="1"/>
    <col min="25" max="25" width="21.7109375" hidden="1" customWidth="1"/>
    <col min="26" max="26" width="26.7109375" hidden="1" customWidth="1"/>
    <col min="27" max="27" width="29.7109375" hidden="1" customWidth="1"/>
    <col min="28" max="28" width="28.85546875" hidden="1" customWidth="1"/>
    <col min="29" max="29" width="38.140625" hidden="1" customWidth="1"/>
    <col min="30" max="30" width="27.5703125" hidden="1" customWidth="1"/>
    <col min="31" max="31" width="24.85546875" hidden="1" customWidth="1"/>
    <col min="32" max="33" width="31.28515625" hidden="1" customWidth="1"/>
    <col min="34" max="34" width="24.140625" hidden="1" customWidth="1"/>
    <col min="35" max="35" width="43.7109375" hidden="1" customWidth="1"/>
    <col min="36" max="36" width="28" hidden="1" customWidth="1"/>
    <col min="37" max="37" width="22.42578125" hidden="1" customWidth="1"/>
    <col min="38" max="38" width="26.7109375" hidden="1" customWidth="1"/>
    <col min="39" max="39" width="27.28515625" hidden="1" customWidth="1"/>
    <col min="40" max="40" width="35.28515625" hidden="1" customWidth="1"/>
    <col min="41" max="41" width="28.7109375" hidden="1" customWidth="1"/>
    <col min="42" max="42" width="31" hidden="1" customWidth="1"/>
    <col min="43" max="43" width="17.85546875" hidden="1" customWidth="1"/>
    <col min="44" max="44" width="30.7109375" hidden="1" customWidth="1"/>
    <col min="45" max="45" width="32.42578125" hidden="1" customWidth="1"/>
    <col min="46" max="46" width="24.28515625" hidden="1" customWidth="1"/>
    <col min="47" max="47" width="33.5703125" hidden="1" customWidth="1"/>
    <col min="48" max="48" width="22.42578125" hidden="1" customWidth="1"/>
    <col min="49" max="49" width="26.7109375" hidden="1" customWidth="1"/>
    <col min="50" max="50" width="27.28515625" hidden="1" customWidth="1"/>
    <col min="51" max="51" width="34.42578125" hidden="1" customWidth="1"/>
    <col min="52" max="52" width="26.85546875" hidden="1" customWidth="1"/>
    <col min="53" max="53" width="38.42578125" hidden="1" customWidth="1"/>
    <col min="54" max="54" width="29.5703125" hidden="1" customWidth="1"/>
    <col min="55" max="55" width="31" hidden="1" customWidth="1"/>
    <col min="56" max="56" width="37.7109375" hidden="1" customWidth="1"/>
    <col min="57" max="57" width="34" hidden="1" customWidth="1"/>
    <col min="58" max="58" width="18.85546875" hidden="1" customWidth="1"/>
    <col min="59" max="59" width="14.5703125" hidden="1" customWidth="1"/>
    <col min="60" max="60" width="24.28515625" hidden="1" customWidth="1"/>
    <col min="61" max="61" width="37.42578125" hidden="1" customWidth="1"/>
    <col min="62" max="63" width="40.85546875" hidden="1" customWidth="1"/>
    <col min="64" max="64" width="49.7109375" hidden="1" customWidth="1"/>
    <col min="65" max="65" width="39.28515625" hidden="1" customWidth="1"/>
    <col min="66" max="66" width="40.42578125" hidden="1" customWidth="1"/>
    <col min="67" max="67" width="41.7109375" hidden="1" customWidth="1"/>
    <col min="68" max="68" width="42.42578125" hidden="1" customWidth="1"/>
    <col min="69" max="69" width="27.5703125" hidden="1" customWidth="1"/>
    <col min="70" max="70" width="54.7109375" hidden="1" customWidth="1"/>
    <col min="71" max="71" width="51.5703125" hidden="1" customWidth="1"/>
    <col min="72" max="72" width="32.140625" hidden="1" customWidth="1"/>
    <col min="73" max="73" width="38.140625" hidden="1" customWidth="1"/>
    <col min="74" max="74" width="23.85546875" hidden="1" customWidth="1"/>
    <col min="75" max="75" width="28.85546875" hidden="1" customWidth="1"/>
    <col min="76" max="76" width="31.7109375" hidden="1" customWidth="1"/>
    <col min="77" max="77" width="30.85546875" hidden="1" customWidth="1"/>
    <col min="78" max="78" width="40.28515625" hidden="1" customWidth="1"/>
    <col min="79" max="79" width="29.7109375" hidden="1" customWidth="1"/>
    <col min="80" max="80" width="26.85546875" hidden="1" customWidth="1"/>
    <col min="81" max="82" width="33.42578125" hidden="1" customWidth="1"/>
    <col min="83" max="83" width="26.140625" hidden="1" customWidth="1"/>
    <col min="84" max="84" width="45.85546875" hidden="1" customWidth="1"/>
    <col min="85" max="85" width="30" hidden="1" customWidth="1"/>
    <col min="86" max="86" width="24.5703125" hidden="1" customWidth="1"/>
    <col min="87" max="87" width="28.85546875" hidden="1" customWidth="1"/>
    <col min="88" max="88" width="29.42578125" hidden="1" customWidth="1"/>
    <col min="89" max="89" width="37.42578125" hidden="1" customWidth="1"/>
    <col min="90" max="90" width="30.7109375" hidden="1" customWidth="1"/>
    <col min="91" max="91" width="33.140625" hidden="1" customWidth="1"/>
    <col min="92" max="92" width="20" hidden="1" customWidth="1"/>
    <col min="93" max="93" width="32.85546875" hidden="1" customWidth="1"/>
    <col min="94" max="94" width="34.42578125" hidden="1" customWidth="1"/>
    <col min="95" max="95" width="26.28515625" hidden="1" customWidth="1"/>
    <col min="96" max="96" width="35.5703125" hidden="1" customWidth="1"/>
    <col min="97" max="97" width="24.5703125" hidden="1" customWidth="1"/>
    <col min="98" max="98" width="28.85546875" hidden="1" customWidth="1"/>
    <col min="99" max="99" width="29.42578125" hidden="1" customWidth="1"/>
    <col min="100" max="100" width="36.5703125" hidden="1" customWidth="1"/>
    <col min="101" max="101" width="29" hidden="1" customWidth="1"/>
    <col min="102" max="102" width="40.5703125" hidden="1" customWidth="1"/>
    <col min="103" max="103" width="31.5703125" hidden="1" customWidth="1"/>
    <col min="104" max="104" width="33.140625" hidden="1" customWidth="1"/>
    <col min="105" max="105" width="39.7109375" hidden="1" customWidth="1"/>
    <col min="106" max="106" width="36.140625" hidden="1" customWidth="1"/>
    <col min="107" max="107" width="21" hidden="1" customWidth="1"/>
    <col min="108" max="108" width="16.7109375" hidden="1" customWidth="1"/>
    <col min="109" max="109" width="26.28515625" hidden="1" customWidth="1"/>
    <col min="110" max="213" width="17.42578125" bestFit="1" customWidth="1"/>
  </cols>
  <sheetData>
    <row r="1" spans="1:213" x14ac:dyDescent="0.25">
      <c r="A1" s="42" t="s">
        <v>460</v>
      </c>
      <c r="B1" s="48" t="s">
        <v>355</v>
      </c>
      <c r="E1" s="57" t="s">
        <v>456</v>
      </c>
      <c r="F1" s="57"/>
      <c r="G1" s="57"/>
      <c r="H1" s="57" t="s">
        <v>457</v>
      </c>
      <c r="I1" s="57"/>
      <c r="J1" s="57"/>
      <c r="K1" s="57"/>
      <c r="DF1" s="58" t="s">
        <v>458</v>
      </c>
      <c r="DG1" s="58"/>
      <c r="DH1" s="58"/>
      <c r="DI1" s="58"/>
      <c r="DJ1" s="58"/>
      <c r="DK1" s="58"/>
      <c r="DL1" s="58"/>
      <c r="DM1" s="58"/>
      <c r="DN1" s="58"/>
      <c r="DO1" s="58"/>
      <c r="DP1" s="58" t="s">
        <v>265</v>
      </c>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t="s">
        <v>459</v>
      </c>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row>
    <row r="2" spans="1:213" x14ac:dyDescent="0.25">
      <c r="A2" t="s">
        <v>2</v>
      </c>
      <c r="B2" t="s">
        <v>8</v>
      </c>
      <c r="C2" t="s">
        <v>463</v>
      </c>
      <c r="D2" t="s">
        <v>465</v>
      </c>
      <c r="E2" s="41" t="s">
        <v>350</v>
      </c>
      <c r="F2" s="41" t="s">
        <v>351</v>
      </c>
      <c r="G2" s="41" t="s">
        <v>352</v>
      </c>
      <c r="H2" s="41" t="s">
        <v>356</v>
      </c>
      <c r="I2" s="41" t="s">
        <v>357</v>
      </c>
      <c r="J2" s="41" t="s">
        <v>353</v>
      </c>
      <c r="K2" s="41" t="s">
        <v>354</v>
      </c>
      <c r="L2" t="s">
        <v>215</v>
      </c>
      <c r="M2" t="s">
        <v>216</v>
      </c>
      <c r="N2" t="s">
        <v>217</v>
      </c>
      <c r="O2" t="s">
        <v>218</v>
      </c>
      <c r="P2" t="s">
        <v>219</v>
      </c>
      <c r="Q2" t="s">
        <v>220</v>
      </c>
      <c r="R2" t="s">
        <v>221</v>
      </c>
      <c r="S2" t="s">
        <v>222</v>
      </c>
      <c r="T2" t="s">
        <v>223</v>
      </c>
      <c r="U2" t="s">
        <v>224</v>
      </c>
      <c r="V2" t="s">
        <v>225</v>
      </c>
      <c r="W2" t="s">
        <v>226</v>
      </c>
      <c r="X2" t="s">
        <v>227</v>
      </c>
      <c r="Y2" t="s">
        <v>228</v>
      </c>
      <c r="Z2" t="s">
        <v>229</v>
      </c>
      <c r="AA2" t="s">
        <v>230</v>
      </c>
      <c r="AB2" t="s">
        <v>231</v>
      </c>
      <c r="AC2" t="s">
        <v>232</v>
      </c>
      <c r="AD2" t="s">
        <v>233</v>
      </c>
      <c r="AE2" t="s">
        <v>234</v>
      </c>
      <c r="AF2" t="s">
        <v>235</v>
      </c>
      <c r="AG2" t="s">
        <v>236</v>
      </c>
      <c r="AH2" t="s">
        <v>237</v>
      </c>
      <c r="AI2" t="s">
        <v>238</v>
      </c>
      <c r="AJ2" t="s">
        <v>239</v>
      </c>
      <c r="AK2" t="s">
        <v>240</v>
      </c>
      <c r="AL2" t="s">
        <v>241</v>
      </c>
      <c r="AM2" t="s">
        <v>242</v>
      </c>
      <c r="AN2" t="s">
        <v>243</v>
      </c>
      <c r="AO2" t="s">
        <v>244</v>
      </c>
      <c r="AP2" t="s">
        <v>245</v>
      </c>
      <c r="AQ2" t="s">
        <v>246</v>
      </c>
      <c r="AR2" t="s">
        <v>247</v>
      </c>
      <c r="AS2" t="s">
        <v>248</v>
      </c>
      <c r="AT2" t="s">
        <v>249</v>
      </c>
      <c r="AU2" t="s">
        <v>250</v>
      </c>
      <c r="AV2" t="s">
        <v>251</v>
      </c>
      <c r="AW2" t="s">
        <v>252</v>
      </c>
      <c r="AX2" t="s">
        <v>253</v>
      </c>
      <c r="AY2" t="s">
        <v>254</v>
      </c>
      <c r="AZ2" t="s">
        <v>255</v>
      </c>
      <c r="BA2" t="s">
        <v>256</v>
      </c>
      <c r="BB2" t="s">
        <v>257</v>
      </c>
      <c r="BC2" t="s">
        <v>258</v>
      </c>
      <c r="BD2" t="s">
        <v>259</v>
      </c>
      <c r="BE2" t="s">
        <v>260</v>
      </c>
      <c r="BF2" t="s">
        <v>261</v>
      </c>
      <c r="BG2" t="s">
        <v>262</v>
      </c>
      <c r="BH2" t="s">
        <v>263</v>
      </c>
      <c r="BI2" t="s">
        <v>358</v>
      </c>
      <c r="BJ2" t="s">
        <v>359</v>
      </c>
      <c r="BK2" t="s">
        <v>360</v>
      </c>
      <c r="BL2" t="s">
        <v>361</v>
      </c>
      <c r="BM2" t="s">
        <v>362</v>
      </c>
      <c r="BN2" t="s">
        <v>363</v>
      </c>
      <c r="BO2" t="s">
        <v>364</v>
      </c>
      <c r="BP2" t="s">
        <v>365</v>
      </c>
      <c r="BQ2" t="s">
        <v>366</v>
      </c>
      <c r="BR2" t="s">
        <v>367</v>
      </c>
      <c r="BS2" t="s">
        <v>368</v>
      </c>
      <c r="BT2" t="s">
        <v>369</v>
      </c>
      <c r="BU2" t="s">
        <v>370</v>
      </c>
      <c r="BV2" t="s">
        <v>371</v>
      </c>
      <c r="BW2" t="s">
        <v>372</v>
      </c>
      <c r="BX2" t="s">
        <v>373</v>
      </c>
      <c r="BY2" t="s">
        <v>374</v>
      </c>
      <c r="BZ2" t="s">
        <v>375</v>
      </c>
      <c r="CA2" t="s">
        <v>376</v>
      </c>
      <c r="CB2" t="s">
        <v>377</v>
      </c>
      <c r="CC2" t="s">
        <v>378</v>
      </c>
      <c r="CD2" t="s">
        <v>379</v>
      </c>
      <c r="CE2" t="s">
        <v>380</v>
      </c>
      <c r="CF2" t="s">
        <v>381</v>
      </c>
      <c r="CG2" t="s">
        <v>382</v>
      </c>
      <c r="CH2" t="s">
        <v>383</v>
      </c>
      <c r="CI2" t="s">
        <v>384</v>
      </c>
      <c r="CJ2" t="s">
        <v>385</v>
      </c>
      <c r="CK2" t="s">
        <v>386</v>
      </c>
      <c r="CL2" t="s">
        <v>387</v>
      </c>
      <c r="CM2" t="s">
        <v>388</v>
      </c>
      <c r="CN2" t="s">
        <v>389</v>
      </c>
      <c r="CO2" t="s">
        <v>390</v>
      </c>
      <c r="CP2" t="s">
        <v>391</v>
      </c>
      <c r="CQ2" t="s">
        <v>392</v>
      </c>
      <c r="CR2" t="s">
        <v>393</v>
      </c>
      <c r="CS2" t="s">
        <v>394</v>
      </c>
      <c r="CT2" t="s">
        <v>395</v>
      </c>
      <c r="CU2" t="s">
        <v>396</v>
      </c>
      <c r="CV2" t="s">
        <v>397</v>
      </c>
      <c r="CW2" t="s">
        <v>398</v>
      </c>
      <c r="CX2" t="s">
        <v>399</v>
      </c>
      <c r="CY2" t="s">
        <v>400</v>
      </c>
      <c r="CZ2" t="s">
        <v>401</v>
      </c>
      <c r="DA2" t="s">
        <v>402</v>
      </c>
      <c r="DB2" t="s">
        <v>403</v>
      </c>
      <c r="DC2" t="s">
        <v>404</v>
      </c>
      <c r="DD2" t="s">
        <v>405</v>
      </c>
      <c r="DE2" t="s">
        <v>406</v>
      </c>
      <c r="DF2" t="s">
        <v>21</v>
      </c>
      <c r="DG2" t="s">
        <v>33</v>
      </c>
      <c r="DH2" t="s">
        <v>40</v>
      </c>
      <c r="DI2" t="s">
        <v>50</v>
      </c>
      <c r="DJ2" t="s">
        <v>58</v>
      </c>
      <c r="DK2" t="s">
        <v>65</v>
      </c>
      <c r="DL2" t="s">
        <v>75</v>
      </c>
      <c r="DM2" t="s">
        <v>81</v>
      </c>
      <c r="DN2" t="s">
        <v>90</v>
      </c>
      <c r="DO2" t="s">
        <v>97</v>
      </c>
      <c r="DP2" t="s">
        <v>17</v>
      </c>
      <c r="DQ2" t="s">
        <v>18</v>
      </c>
      <c r="DR2" t="s">
        <v>22</v>
      </c>
      <c r="DS2" t="s">
        <v>23</v>
      </c>
      <c r="DT2" t="s">
        <v>24</v>
      </c>
      <c r="DU2" t="s">
        <v>25</v>
      </c>
      <c r="DV2" t="s">
        <v>26</v>
      </c>
      <c r="DW2" t="s">
        <v>27</v>
      </c>
      <c r="DX2" t="s">
        <v>28</v>
      </c>
      <c r="DY2" t="s">
        <v>29</v>
      </c>
      <c r="DZ2" t="s">
        <v>30</v>
      </c>
      <c r="EA2" t="s">
        <v>34</v>
      </c>
      <c r="EB2" t="s">
        <v>35</v>
      </c>
      <c r="EC2" t="s">
        <v>36</v>
      </c>
      <c r="ED2" t="s">
        <v>37</v>
      </c>
      <c r="EE2" t="s">
        <v>44</v>
      </c>
      <c r="EF2" t="s">
        <v>45</v>
      </c>
      <c r="EG2" t="s">
        <v>46</v>
      </c>
      <c r="EH2" t="s">
        <v>47</v>
      </c>
      <c r="EI2" t="s">
        <v>51</v>
      </c>
      <c r="EJ2" t="s">
        <v>52</v>
      </c>
      <c r="EK2" t="s">
        <v>53</v>
      </c>
      <c r="EL2" t="s">
        <v>54</v>
      </c>
      <c r="EM2" t="s">
        <v>55</v>
      </c>
      <c r="EN2" t="s">
        <v>59</v>
      </c>
      <c r="EO2" t="s">
        <v>60</v>
      </c>
      <c r="EP2" t="s">
        <v>61</v>
      </c>
      <c r="EQ2" t="s">
        <v>62</v>
      </c>
      <c r="ER2" t="s">
        <v>69</v>
      </c>
      <c r="ES2" t="s">
        <v>70</v>
      </c>
      <c r="ET2" t="s">
        <v>71</v>
      </c>
      <c r="EU2" t="s">
        <v>72</v>
      </c>
      <c r="EV2" t="s">
        <v>76</v>
      </c>
      <c r="EW2" t="s">
        <v>77</v>
      </c>
      <c r="EX2" t="s">
        <v>78</v>
      </c>
      <c r="EY2" t="s">
        <v>82</v>
      </c>
      <c r="EZ2" t="s">
        <v>83</v>
      </c>
      <c r="FA2" t="s">
        <v>84</v>
      </c>
      <c r="FB2" t="s">
        <v>85</v>
      </c>
      <c r="FC2" t="s">
        <v>86</v>
      </c>
      <c r="FD2" t="s">
        <v>87</v>
      </c>
      <c r="FE2" t="s">
        <v>91</v>
      </c>
      <c r="FF2" t="s">
        <v>92</v>
      </c>
      <c r="FG2" t="s">
        <v>93</v>
      </c>
      <c r="FH2" t="s">
        <v>94</v>
      </c>
      <c r="FI2" t="s">
        <v>407</v>
      </c>
      <c r="FJ2" t="s">
        <v>408</v>
      </c>
      <c r="FK2" t="s">
        <v>409</v>
      </c>
      <c r="FL2" t="s">
        <v>410</v>
      </c>
      <c r="FM2" t="s">
        <v>411</v>
      </c>
      <c r="FN2" t="s">
        <v>412</v>
      </c>
      <c r="FO2" t="s">
        <v>413</v>
      </c>
      <c r="FP2" t="s">
        <v>414</v>
      </c>
      <c r="FQ2" t="s">
        <v>415</v>
      </c>
      <c r="FR2" t="s">
        <v>416</v>
      </c>
      <c r="FS2" t="s">
        <v>417</v>
      </c>
      <c r="FT2" t="s">
        <v>418</v>
      </c>
      <c r="FU2" t="s">
        <v>419</v>
      </c>
      <c r="FV2" t="s">
        <v>420</v>
      </c>
      <c r="FW2" t="s">
        <v>421</v>
      </c>
      <c r="FX2" t="s">
        <v>422</v>
      </c>
      <c r="FY2" t="s">
        <v>423</v>
      </c>
      <c r="FZ2" t="s">
        <v>424</v>
      </c>
      <c r="GA2" t="s">
        <v>425</v>
      </c>
      <c r="GB2" t="s">
        <v>426</v>
      </c>
      <c r="GC2" t="s">
        <v>427</v>
      </c>
      <c r="GD2" t="s">
        <v>428</v>
      </c>
      <c r="GE2" t="s">
        <v>429</v>
      </c>
      <c r="GF2" t="s">
        <v>430</v>
      </c>
      <c r="GG2" t="s">
        <v>431</v>
      </c>
      <c r="GH2" t="s">
        <v>432</v>
      </c>
      <c r="GI2" t="s">
        <v>433</v>
      </c>
      <c r="GJ2" t="s">
        <v>434</v>
      </c>
      <c r="GK2" t="s">
        <v>435</v>
      </c>
      <c r="GL2" t="s">
        <v>436</v>
      </c>
      <c r="GM2" t="s">
        <v>437</v>
      </c>
      <c r="GN2" t="s">
        <v>438</v>
      </c>
      <c r="GO2" t="s">
        <v>439</v>
      </c>
      <c r="GP2" t="s">
        <v>440</v>
      </c>
      <c r="GQ2" t="s">
        <v>441</v>
      </c>
      <c r="GR2" t="s">
        <v>442</v>
      </c>
      <c r="GS2" t="s">
        <v>443</v>
      </c>
      <c r="GT2" t="s">
        <v>444</v>
      </c>
      <c r="GU2" t="s">
        <v>445</v>
      </c>
      <c r="GV2" t="s">
        <v>446</v>
      </c>
      <c r="GW2" t="s">
        <v>447</v>
      </c>
      <c r="GX2" t="s">
        <v>448</v>
      </c>
      <c r="GY2" t="s">
        <v>449</v>
      </c>
      <c r="GZ2" t="s">
        <v>450</v>
      </c>
      <c r="HA2" t="s">
        <v>451</v>
      </c>
      <c r="HB2" t="s">
        <v>452</v>
      </c>
      <c r="HC2" t="s">
        <v>453</v>
      </c>
      <c r="HD2" t="s">
        <v>454</v>
      </c>
      <c r="HE2" t="s">
        <v>455</v>
      </c>
    </row>
    <row r="3" spans="1:213" x14ac:dyDescent="0.25">
      <c r="C3" s="41"/>
      <c r="DF3" s="41"/>
      <c r="DG3" s="41"/>
      <c r="DH3" s="41"/>
      <c r="DI3" s="41"/>
      <c r="DJ3" s="41"/>
      <c r="DK3" s="41"/>
      <c r="DL3" s="41"/>
      <c r="DM3" s="41"/>
      <c r="DN3" s="41"/>
      <c r="DO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row>
    <row r="4" spans="1:213" x14ac:dyDescent="0.25">
      <c r="C4" s="41"/>
      <c r="DF4" s="41"/>
      <c r="DG4" s="41"/>
      <c r="DH4" s="41"/>
      <c r="DI4" s="41"/>
      <c r="DJ4" s="41"/>
      <c r="DK4" s="41"/>
      <c r="DL4" s="41"/>
      <c r="DM4" s="41"/>
      <c r="DN4" s="41"/>
      <c r="DO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row>
    <row r="5" spans="1:213" x14ac:dyDescent="0.25">
      <c r="C5" s="41"/>
      <c r="DF5" s="41"/>
      <c r="DG5" s="41"/>
      <c r="DH5" s="41"/>
      <c r="DI5" s="41"/>
      <c r="DJ5" s="41"/>
      <c r="DK5" s="41"/>
      <c r="DL5" s="41"/>
      <c r="DM5" s="41"/>
      <c r="DN5" s="41"/>
      <c r="DO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row>
    <row r="6" spans="1:213" x14ac:dyDescent="0.25">
      <c r="C6" s="41"/>
      <c r="DF6" s="41"/>
      <c r="DG6" s="41"/>
      <c r="DH6" s="41"/>
      <c r="DI6" s="41"/>
      <c r="DJ6" s="41"/>
      <c r="DK6" s="41"/>
      <c r="DL6" s="41"/>
      <c r="DM6" s="41"/>
      <c r="DN6" s="41"/>
      <c r="DO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row>
    <row r="7" spans="1:213" x14ac:dyDescent="0.25">
      <c r="C7" s="41"/>
      <c r="DF7" s="41"/>
      <c r="DG7" s="41"/>
      <c r="DH7" s="41"/>
      <c r="DI7" s="41"/>
      <c r="DJ7" s="41"/>
      <c r="DK7" s="41"/>
      <c r="DL7" s="41"/>
      <c r="DM7" s="41"/>
      <c r="DN7" s="41"/>
      <c r="DO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row>
    <row r="8" spans="1:213" x14ac:dyDescent="0.25">
      <c r="C8" s="41"/>
      <c r="DF8" s="41"/>
      <c r="DG8" s="41"/>
      <c r="DH8" s="41"/>
      <c r="DI8" s="41"/>
      <c r="DJ8" s="41"/>
      <c r="DK8" s="41"/>
      <c r="DL8" s="41"/>
      <c r="DM8" s="41"/>
      <c r="DN8" s="41"/>
      <c r="DO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row>
    <row r="9" spans="1:213" x14ac:dyDescent="0.25">
      <c r="C9" s="41"/>
      <c r="DF9" s="41"/>
      <c r="DG9" s="41"/>
      <c r="DH9" s="41"/>
      <c r="DI9" s="41"/>
      <c r="DJ9" s="41"/>
      <c r="DK9" s="41"/>
      <c r="DL9" s="41"/>
      <c r="DM9" s="41"/>
      <c r="DN9" s="41"/>
      <c r="DO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row>
    <row r="10" spans="1:213" x14ac:dyDescent="0.25">
      <c r="C10" s="41"/>
      <c r="DF10" s="41"/>
      <c r="DG10" s="41"/>
      <c r="DH10" s="41"/>
      <c r="DI10" s="41"/>
      <c r="DJ10" s="41"/>
      <c r="DK10" s="41"/>
      <c r="DL10" s="41"/>
      <c r="DM10" s="41"/>
      <c r="DN10" s="41"/>
      <c r="DO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row>
  </sheetData>
  <sheetProtection selectLockedCells="1"/>
  <mergeCells count="5">
    <mergeCell ref="E1:G1"/>
    <mergeCell ref="H1:K1"/>
    <mergeCell ref="DF1:DO1"/>
    <mergeCell ref="DP1:FH1"/>
    <mergeCell ref="FI1:HE1"/>
  </mergeCells>
  <phoneticPr fontId="9" type="noConversion"/>
  <conditionalFormatting sqref="E3:K3">
    <cfRule type="cellIs" dxfId="16" priority="16" operator="between">
      <formula>0.5</formula>
      <formula>0.8</formula>
    </cfRule>
    <cfRule type="cellIs" dxfId="15" priority="17" operator="lessThanOrEqual">
      <formula>0.5</formula>
    </cfRule>
    <cfRule type="cellIs" dxfId="14" priority="18" operator="greaterThanOrEqual">
      <formula>0.8</formula>
    </cfRule>
  </conditionalFormatting>
  <conditionalFormatting sqref="E3:HE3">
    <cfRule type="containsBlanks" dxfId="13" priority="1">
      <formula>LEN(TRIM(E3))=0</formula>
    </cfRule>
  </conditionalFormatting>
  <conditionalFormatting sqref="DF3:DO3">
    <cfRule type="cellIs" dxfId="12" priority="13" operator="between">
      <formula>0.5</formula>
      <formula>0.8</formula>
    </cfRule>
    <cfRule type="cellIs" dxfId="11" priority="14" operator="lessThanOrEqual">
      <formula>0.5</formula>
    </cfRule>
    <cfRule type="cellIs" dxfId="10" priority="15" operator="greaterThanOrEqual">
      <formula>0.8</formula>
    </cfRule>
  </conditionalFormatting>
  <conditionalFormatting sqref="DP3:FH3">
    <cfRule type="cellIs" dxfId="9" priority="10" operator="equal">
      <formula>0</formula>
    </cfRule>
    <cfRule type="cellIs" dxfId="8" priority="11" operator="equal">
      <formula>1</formula>
    </cfRule>
    <cfRule type="cellIs" dxfId="7" priority="12" operator="equal">
      <formula>2</formula>
    </cfRule>
  </conditionalFormatting>
  <conditionalFormatting sqref="FI2:HE3">
    <cfRule type="cellIs" dxfId="6" priority="2" operator="between">
      <formula>0.5</formula>
      <formula>0.8</formula>
    </cfRule>
    <cfRule type="cellIs" dxfId="5" priority="3" operator="lessThanOrEqual">
      <formula>0.5</formula>
    </cfRule>
    <cfRule type="cellIs" dxfId="4" priority="4" operator="greaterThanOrEqual">
      <formula>0.8</formula>
    </cfRule>
  </conditionalFormatting>
  <conditionalFormatting sqref="FI11:HE1048576">
    <cfRule type="containsBlanks" dxfId="3" priority="6">
      <formula>LEN(TRIM(FI11))=0</formula>
    </cfRule>
    <cfRule type="cellIs" dxfId="2" priority="7" operator="between">
      <formula>0.5</formula>
      <formula>0.8</formula>
    </cfRule>
    <cfRule type="cellIs" dxfId="1" priority="8" operator="lessThanOrEqual">
      <formula>0.5</formula>
    </cfRule>
    <cfRule type="cellIs" dxfId="0" priority="9" operator="greaterThanOrEqual">
      <formula>0.8</formula>
    </cfRule>
  </conditionalFormatting>
  <dataValidations count="1">
    <dataValidation type="list" allowBlank="1" showInputMessage="1" showErrorMessage="1" sqref="B1" xr:uid="{D30C7C74-C11B-4BEE-8CA6-3965A7C9BF7E}">
      <formula1>INDIRECT("SchoolYear[SchoolYear]")</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0D7F-F0C5-47DE-B761-73E37A0CBC9B}">
  <dimension ref="A1:AY2"/>
  <sheetViews>
    <sheetView workbookViewId="0">
      <selection activeCell="B6" sqref="B6"/>
    </sheetView>
  </sheetViews>
  <sheetFormatPr defaultRowHeight="15" x14ac:dyDescent="0.25"/>
  <cols>
    <col min="1" max="1" width="11.7109375" bestFit="1" customWidth="1"/>
    <col min="2" max="2" width="14.5703125" bestFit="1" customWidth="1"/>
    <col min="3" max="3" width="26.28515625" style="40" bestFit="1" customWidth="1"/>
    <col min="4" max="5" width="29.42578125" style="40" bestFit="1" customWidth="1"/>
    <col min="6" max="6" width="38.28515625" style="40" bestFit="1" customWidth="1"/>
    <col min="7" max="7" width="28" style="40" bestFit="1" customWidth="1"/>
    <col min="8" max="8" width="29" style="40" bestFit="1" customWidth="1"/>
    <col min="9" max="9" width="40.7109375" style="40" bestFit="1" customWidth="1"/>
    <col min="10" max="10" width="41.42578125" style="40" bestFit="1" customWidth="1"/>
    <col min="11" max="11" width="25.5703125" style="40" bestFit="1" customWidth="1"/>
    <col min="12" max="12" width="52.7109375" style="40" bestFit="1" customWidth="1"/>
    <col min="13" max="13" width="49.5703125" style="40" bestFit="1" customWidth="1"/>
    <col min="14" max="14" width="30" style="40" bestFit="1" customWidth="1"/>
    <col min="15" max="15" width="36.140625" style="40" bestFit="1" customWidth="1"/>
    <col min="16" max="16" width="21.7109375" style="40" bestFit="1" customWidth="1"/>
    <col min="17" max="17" width="26.7109375" style="40" bestFit="1" customWidth="1"/>
    <col min="18" max="18" width="29.7109375" style="40" bestFit="1" customWidth="1"/>
    <col min="19" max="19" width="28.85546875" style="40" bestFit="1" customWidth="1"/>
    <col min="20" max="20" width="38.140625" style="40" bestFit="1" customWidth="1"/>
    <col min="21" max="21" width="27.5703125" style="40" bestFit="1" customWidth="1"/>
    <col min="22" max="22" width="24.85546875" style="40" bestFit="1" customWidth="1"/>
    <col min="23" max="24" width="31.28515625" style="40" bestFit="1" customWidth="1"/>
    <col min="25" max="25" width="24.140625" style="40" bestFit="1" customWidth="1"/>
    <col min="26" max="26" width="43.7109375" style="40" bestFit="1" customWidth="1"/>
    <col min="27" max="27" width="28" style="40" bestFit="1" customWidth="1"/>
    <col min="28" max="28" width="22.42578125" style="40" bestFit="1" customWidth="1"/>
    <col min="29" max="29" width="26.7109375" style="40" bestFit="1" customWidth="1"/>
    <col min="30" max="30" width="27.28515625" style="40" bestFit="1" customWidth="1"/>
    <col min="31" max="31" width="35.28515625" style="40" bestFit="1" customWidth="1"/>
    <col min="32" max="32" width="28.7109375" style="40" bestFit="1" customWidth="1"/>
    <col min="33" max="33" width="31" style="40" bestFit="1" customWidth="1"/>
    <col min="34" max="34" width="17.85546875" style="40" bestFit="1" customWidth="1"/>
    <col min="35" max="35" width="30.7109375" style="40" bestFit="1" customWidth="1"/>
    <col min="36" max="36" width="32.42578125" style="40" bestFit="1" customWidth="1"/>
    <col min="37" max="37" width="24.28515625" style="40" bestFit="1" customWidth="1"/>
    <col min="38" max="38" width="33.5703125" style="40" bestFit="1" customWidth="1"/>
    <col min="39" max="39" width="22.42578125" style="40" bestFit="1" customWidth="1"/>
    <col min="40" max="40" width="26.7109375" style="40" bestFit="1" customWidth="1"/>
    <col min="41" max="41" width="27.28515625" style="40" bestFit="1" customWidth="1"/>
    <col min="42" max="42" width="34.42578125" style="40" bestFit="1" customWidth="1"/>
    <col min="43" max="43" width="26.85546875" style="40" bestFit="1" customWidth="1"/>
    <col min="44" max="44" width="38.42578125" style="40" bestFit="1" customWidth="1"/>
    <col min="45" max="45" width="29.5703125" style="40" bestFit="1" customWidth="1"/>
    <col min="46" max="46" width="31" style="40" bestFit="1" customWidth="1"/>
    <col min="47" max="47" width="37.7109375" style="40" bestFit="1" customWidth="1"/>
    <col min="48" max="48" width="34" style="40" bestFit="1" customWidth="1"/>
    <col min="49" max="49" width="18.85546875" style="40" bestFit="1" customWidth="1"/>
    <col min="50" max="50" width="14.5703125" style="40" bestFit="1" customWidth="1"/>
    <col min="51" max="51" width="24.28515625" style="40" bestFit="1" customWidth="1"/>
  </cols>
  <sheetData>
    <row r="1" spans="1:51" x14ac:dyDescent="0.25">
      <c r="A1" t="s">
        <v>264</v>
      </c>
      <c r="B1" t="s">
        <v>107</v>
      </c>
      <c r="C1" s="40" t="s">
        <v>215</v>
      </c>
      <c r="D1" s="40" t="s">
        <v>216</v>
      </c>
      <c r="E1" s="40" t="s">
        <v>217</v>
      </c>
      <c r="F1" s="40" t="s">
        <v>218</v>
      </c>
      <c r="G1" s="40" t="s">
        <v>219</v>
      </c>
      <c r="H1" s="40" t="s">
        <v>220</v>
      </c>
      <c r="I1" s="40" t="s">
        <v>221</v>
      </c>
      <c r="J1" s="40" t="s">
        <v>222</v>
      </c>
      <c r="K1" s="40" t="s">
        <v>223</v>
      </c>
      <c r="L1" s="40" t="s">
        <v>224</v>
      </c>
      <c r="M1" s="40" t="s">
        <v>225</v>
      </c>
      <c r="N1" s="40" t="s">
        <v>226</v>
      </c>
      <c r="O1" s="40" t="s">
        <v>227</v>
      </c>
      <c r="P1" s="40" t="s">
        <v>228</v>
      </c>
      <c r="Q1" s="40" t="s">
        <v>229</v>
      </c>
      <c r="R1" s="40" t="s">
        <v>230</v>
      </c>
      <c r="S1" s="40" t="s">
        <v>231</v>
      </c>
      <c r="T1" s="40" t="s">
        <v>232</v>
      </c>
      <c r="U1" s="40" t="s">
        <v>233</v>
      </c>
      <c r="V1" s="40" t="s">
        <v>234</v>
      </c>
      <c r="W1" s="40" t="s">
        <v>235</v>
      </c>
      <c r="X1" s="40" t="s">
        <v>236</v>
      </c>
      <c r="Y1" s="40" t="s">
        <v>237</v>
      </c>
      <c r="Z1" s="40" t="s">
        <v>238</v>
      </c>
      <c r="AA1" s="40" t="s">
        <v>239</v>
      </c>
      <c r="AB1" s="40" t="s">
        <v>240</v>
      </c>
      <c r="AC1" s="40" t="s">
        <v>241</v>
      </c>
      <c r="AD1" s="40" t="s">
        <v>242</v>
      </c>
      <c r="AE1" s="40" t="s">
        <v>243</v>
      </c>
      <c r="AF1" s="40" t="s">
        <v>244</v>
      </c>
      <c r="AG1" s="40" t="s">
        <v>245</v>
      </c>
      <c r="AH1" s="40" t="s">
        <v>246</v>
      </c>
      <c r="AI1" s="40" t="s">
        <v>247</v>
      </c>
      <c r="AJ1" s="40" t="s">
        <v>248</v>
      </c>
      <c r="AK1" s="40" t="s">
        <v>249</v>
      </c>
      <c r="AL1" s="40" t="s">
        <v>250</v>
      </c>
      <c r="AM1" s="40" t="s">
        <v>251</v>
      </c>
      <c r="AN1" s="40" t="s">
        <v>252</v>
      </c>
      <c r="AO1" s="40" t="s">
        <v>253</v>
      </c>
      <c r="AP1" s="40" t="s">
        <v>254</v>
      </c>
      <c r="AQ1" s="40" t="s">
        <v>255</v>
      </c>
      <c r="AR1" s="40" t="s">
        <v>256</v>
      </c>
      <c r="AS1" s="40" t="s">
        <v>257</v>
      </c>
      <c r="AT1" s="40" t="s">
        <v>258</v>
      </c>
      <c r="AU1" s="40" t="s">
        <v>259</v>
      </c>
      <c r="AV1" s="40" t="s">
        <v>260</v>
      </c>
      <c r="AW1" s="40" t="s">
        <v>261</v>
      </c>
      <c r="AX1" s="40" t="s">
        <v>262</v>
      </c>
      <c r="AY1" s="40" t="s">
        <v>263</v>
      </c>
    </row>
    <row r="2" spans="1:51" x14ac:dyDescent="0.25">
      <c r="A2" s="3" t="str">
        <f>Triangulation!A2</f>
        <v>202223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CDA8-680B-4011-A8F2-D1251A993988}">
  <dimension ref="A1:CG9"/>
  <sheetViews>
    <sheetView topLeftCell="BS1" workbookViewId="0">
      <selection activeCell="G2" sqref="G2"/>
    </sheetView>
  </sheetViews>
  <sheetFormatPr defaultRowHeight="15" x14ac:dyDescent="0.25"/>
  <cols>
    <col min="1" max="1" width="35.7109375" bestFit="1" customWidth="1"/>
    <col min="2" max="2" width="23.7109375" customWidth="1"/>
    <col min="3" max="3" width="25" customWidth="1"/>
    <col min="4" max="4" width="21.85546875" customWidth="1"/>
    <col min="5" max="5" width="22.42578125" customWidth="1"/>
    <col min="6" max="6" width="21.42578125" customWidth="1"/>
    <col min="7" max="7" width="29.85546875" customWidth="1"/>
    <col min="8" max="8" width="28.42578125" customWidth="1"/>
    <col min="9" max="9" width="31.28515625" customWidth="1"/>
    <col min="10" max="10" width="33" customWidth="1"/>
    <col min="11" max="12" width="31.85546875" customWidth="1"/>
    <col min="13" max="13" width="25.85546875" customWidth="1"/>
    <col min="14" max="14" width="30.28515625" customWidth="1"/>
    <col min="15" max="15" width="29.85546875" customWidth="1"/>
    <col min="16" max="16" width="26.85546875" customWidth="1"/>
    <col min="17" max="17" width="27.42578125" customWidth="1"/>
    <col min="18" max="18" width="26.42578125" customWidth="1"/>
    <col min="19" max="19" width="29.5703125" customWidth="1"/>
    <col min="20" max="20" width="31" customWidth="1"/>
    <col min="21" max="21" width="27.5703125" customWidth="1"/>
    <col min="22" max="22" width="26.7109375" customWidth="1"/>
    <col min="23" max="23" width="26.85546875" customWidth="1"/>
    <col min="24" max="24" width="26.28515625" customWidth="1"/>
    <col min="25" max="25" width="25.85546875" customWidth="1"/>
    <col min="26" max="26" width="17" customWidth="1"/>
    <col min="27" max="27" width="17.5703125" customWidth="1"/>
    <col min="28" max="28" width="16.5703125" customWidth="1"/>
    <col min="29" max="29" width="24.28515625" bestFit="1" customWidth="1"/>
    <col min="30" max="30" width="25.5703125" bestFit="1" customWidth="1"/>
    <col min="31" max="31" width="21.5703125" bestFit="1" customWidth="1"/>
    <col min="32" max="32" width="29.7109375" bestFit="1" customWidth="1"/>
    <col min="33" max="33" width="22.85546875" bestFit="1" customWidth="1"/>
    <col min="34" max="34" width="22.28515625" bestFit="1" customWidth="1"/>
    <col min="35" max="35" width="21.85546875" bestFit="1" customWidth="1"/>
    <col min="36" max="36" width="32.85546875" bestFit="1" customWidth="1"/>
    <col min="37" max="37" width="33.42578125" bestFit="1" customWidth="1"/>
    <col min="38" max="38" width="35.28515625" bestFit="1" customWidth="1"/>
    <col min="39" max="39" width="33.28515625" bestFit="1" customWidth="1"/>
    <col min="40" max="40" width="34" bestFit="1" customWidth="1"/>
    <col min="41" max="41" width="29.42578125" bestFit="1" customWidth="1"/>
    <col min="42" max="42" width="28.85546875" bestFit="1" customWidth="1"/>
    <col min="43" max="43" width="28.42578125" bestFit="1" customWidth="1"/>
    <col min="44" max="44" width="27.85546875" bestFit="1" customWidth="1"/>
    <col min="45" max="45" width="36.28515625" bestFit="1" customWidth="1"/>
    <col min="46" max="46" width="28.28515625" bestFit="1" customWidth="1"/>
    <col min="47" max="47" width="27.28515625" bestFit="1" customWidth="1"/>
    <col min="48" max="48" width="27.42578125" bestFit="1" customWidth="1"/>
    <col min="49" max="49" width="26.85546875" bestFit="1" customWidth="1"/>
    <col min="50" max="50" width="26.42578125" bestFit="1" customWidth="1"/>
    <col min="51" max="51" width="17.85546875" bestFit="1" customWidth="1"/>
    <col min="52" max="52" width="17.28515625" bestFit="1" customWidth="1"/>
    <col min="53" max="53" width="16.85546875" bestFit="1" customWidth="1"/>
    <col min="54" max="54" width="24.28515625" bestFit="1" customWidth="1"/>
    <col min="55" max="55" width="25.5703125" bestFit="1" customWidth="1"/>
    <col min="56" max="56" width="21.5703125" bestFit="1" customWidth="1"/>
    <col min="57" max="57" width="27" bestFit="1" customWidth="1"/>
    <col min="58" max="58" width="22.85546875" bestFit="1" customWidth="1"/>
    <col min="59" max="59" width="22.28515625" bestFit="1" customWidth="1"/>
    <col min="60" max="60" width="21.85546875" bestFit="1" customWidth="1"/>
    <col min="61" max="61" width="24" bestFit="1" customWidth="1"/>
    <col min="62" max="62" width="28.5703125" bestFit="1" customWidth="1"/>
    <col min="63" max="63" width="31.7109375" bestFit="1" customWidth="1"/>
    <col min="64" max="64" width="27.140625" bestFit="1" customWidth="1"/>
    <col min="65" max="65" width="26.5703125" bestFit="1" customWidth="1"/>
    <col min="66" max="66" width="26.140625" bestFit="1" customWidth="1"/>
    <col min="67" max="67" width="29.7109375" bestFit="1" customWidth="1"/>
    <col min="68" max="68" width="28.7109375" bestFit="1" customWidth="1"/>
    <col min="69" max="69" width="29.85546875" bestFit="1" customWidth="1"/>
    <col min="70" max="70" width="34.140625" bestFit="1" customWidth="1"/>
    <col min="71" max="71" width="32.85546875" bestFit="1" customWidth="1"/>
    <col min="72" max="72" width="33" bestFit="1" customWidth="1"/>
    <col min="73" max="73" width="25.140625" bestFit="1" customWidth="1"/>
    <col min="74" max="74" width="24.5703125" bestFit="1" customWidth="1"/>
    <col min="75" max="75" width="24.140625" bestFit="1" customWidth="1"/>
    <col min="76" max="76" width="28" bestFit="1" customWidth="1"/>
    <col min="77" max="77" width="31.7109375" bestFit="1" customWidth="1"/>
    <col min="78" max="78" width="27.85546875" bestFit="1" customWidth="1"/>
    <col min="79" max="79" width="27.28515625" bestFit="1" customWidth="1"/>
    <col min="80" max="80" width="27.42578125" bestFit="1" customWidth="1"/>
    <col min="81" max="81" width="26.85546875" bestFit="1" customWidth="1"/>
    <col min="82" max="82" width="26.42578125" bestFit="1" customWidth="1"/>
    <col min="83" max="83" width="17.85546875" bestFit="1" customWidth="1"/>
    <col min="84" max="84" width="17.28515625" bestFit="1" customWidth="1"/>
    <col min="85" max="85" width="16.85546875" bestFit="1" customWidth="1"/>
  </cols>
  <sheetData>
    <row r="1" spans="1:85" x14ac:dyDescent="0.25">
      <c r="A1" t="s">
        <v>339</v>
      </c>
      <c r="B1" t="s">
        <v>17</v>
      </c>
      <c r="C1" t="s">
        <v>18</v>
      </c>
      <c r="D1" t="s">
        <v>19</v>
      </c>
      <c r="E1" t="s">
        <v>20</v>
      </c>
      <c r="F1" t="s">
        <v>21</v>
      </c>
      <c r="G1" t="s">
        <v>22</v>
      </c>
      <c r="H1" t="s">
        <v>23</v>
      </c>
      <c r="I1" t="s">
        <v>24</v>
      </c>
      <c r="J1" t="s">
        <v>25</v>
      </c>
      <c r="K1" t="s">
        <v>26</v>
      </c>
      <c r="L1" t="s">
        <v>27</v>
      </c>
      <c r="M1" t="s">
        <v>28</v>
      </c>
      <c r="N1" t="s">
        <v>29</v>
      </c>
      <c r="O1" t="s">
        <v>30</v>
      </c>
      <c r="P1" t="s">
        <v>31</v>
      </c>
      <c r="Q1" t="s">
        <v>32</v>
      </c>
      <c r="R1" t="s">
        <v>33</v>
      </c>
      <c r="S1" t="s">
        <v>34</v>
      </c>
      <c r="T1" t="s">
        <v>35</v>
      </c>
      <c r="U1" t="s">
        <v>36</v>
      </c>
      <c r="V1" t="s">
        <v>37</v>
      </c>
      <c r="W1" t="s">
        <v>38</v>
      </c>
      <c r="X1" t="s">
        <v>39</v>
      </c>
      <c r="Y1" t="s">
        <v>40</v>
      </c>
      <c r="Z1" t="s">
        <v>41</v>
      </c>
      <c r="AA1" t="s">
        <v>42</v>
      </c>
      <c r="AB1" t="s">
        <v>43</v>
      </c>
      <c r="AC1" t="s">
        <v>44</v>
      </c>
      <c r="AD1" t="s">
        <v>45</v>
      </c>
      <c r="AE1" t="s">
        <v>46</v>
      </c>
      <c r="AF1" t="s">
        <v>47</v>
      </c>
      <c r="AG1" t="s">
        <v>48</v>
      </c>
      <c r="AH1" t="s">
        <v>49</v>
      </c>
      <c r="AI1" t="s">
        <v>50</v>
      </c>
      <c r="AJ1" t="s">
        <v>51</v>
      </c>
      <c r="AK1" t="s">
        <v>52</v>
      </c>
      <c r="AL1" t="s">
        <v>53</v>
      </c>
      <c r="AM1" t="s">
        <v>54</v>
      </c>
      <c r="AN1" t="s">
        <v>55</v>
      </c>
      <c r="AO1" t="s">
        <v>56</v>
      </c>
      <c r="AP1" t="s">
        <v>57</v>
      </c>
      <c r="AQ1" t="s">
        <v>58</v>
      </c>
      <c r="AR1" t="s">
        <v>59</v>
      </c>
      <c r="AS1" t="s">
        <v>60</v>
      </c>
      <c r="AT1" t="s">
        <v>61</v>
      </c>
      <c r="AU1" t="s">
        <v>62</v>
      </c>
      <c r="AV1" t="s">
        <v>63</v>
      </c>
      <c r="AW1" t="s">
        <v>64</v>
      </c>
      <c r="AX1" t="s">
        <v>65</v>
      </c>
      <c r="AY1" t="s">
        <v>66</v>
      </c>
      <c r="AZ1" t="s">
        <v>67</v>
      </c>
      <c r="BA1" t="s">
        <v>68</v>
      </c>
      <c r="BB1" t="s">
        <v>69</v>
      </c>
      <c r="BC1" t="s">
        <v>70</v>
      </c>
      <c r="BD1" t="s">
        <v>71</v>
      </c>
      <c r="BE1" t="s">
        <v>72</v>
      </c>
      <c r="BF1" t="s">
        <v>73</v>
      </c>
      <c r="BG1" t="s">
        <v>74</v>
      </c>
      <c r="BH1" t="s">
        <v>75</v>
      </c>
      <c r="BI1" t="s">
        <v>76</v>
      </c>
      <c r="BJ1" t="s">
        <v>77</v>
      </c>
      <c r="BK1" t="s">
        <v>78</v>
      </c>
      <c r="BL1" t="s">
        <v>79</v>
      </c>
      <c r="BM1" t="s">
        <v>80</v>
      </c>
      <c r="BN1" t="s">
        <v>81</v>
      </c>
      <c r="BO1" t="s">
        <v>82</v>
      </c>
      <c r="BP1" t="s">
        <v>83</v>
      </c>
      <c r="BQ1" t="s">
        <v>84</v>
      </c>
      <c r="BR1" t="s">
        <v>85</v>
      </c>
      <c r="BS1" t="s">
        <v>86</v>
      </c>
      <c r="BT1" t="s">
        <v>87</v>
      </c>
      <c r="BU1" t="s">
        <v>88</v>
      </c>
      <c r="BV1" t="s">
        <v>89</v>
      </c>
      <c r="BW1" t="s">
        <v>90</v>
      </c>
      <c r="BX1" t="s">
        <v>91</v>
      </c>
      <c r="BY1" t="s">
        <v>92</v>
      </c>
      <c r="BZ1" t="s">
        <v>93</v>
      </c>
      <c r="CA1" t="s">
        <v>94</v>
      </c>
      <c r="CB1" t="s">
        <v>95</v>
      </c>
      <c r="CC1" t="s">
        <v>96</v>
      </c>
      <c r="CD1" t="s">
        <v>97</v>
      </c>
      <c r="CE1" t="s">
        <v>98</v>
      </c>
      <c r="CF1" t="s">
        <v>99</v>
      </c>
      <c r="CG1" t="s">
        <v>100</v>
      </c>
    </row>
    <row r="2" spans="1:85" x14ac:dyDescent="0.25">
      <c r="A2" t="str">
        <f>Triangulation!A2</f>
        <v>202223</v>
      </c>
      <c r="B2" t="e">
        <f>AVERAGEIF(TFI_T1!$D:$D,TFI_District_Items!$A$2,TFI_T1!G:G)</f>
        <v>#DIV/0!</v>
      </c>
      <c r="C2" t="e">
        <f>AVERAGEIF(TFI_T1!$D:$D,TFI_District_Items!$A$2,TFI_T1!H:H)</f>
        <v>#DIV/0!</v>
      </c>
      <c r="D2" t="e">
        <f>AVERAGEIF(TFI_T1!$D:$D,TFI_District_Items!$A$2,TFI_T1!I:I)</f>
        <v>#DIV/0!</v>
      </c>
      <c r="E2" t="e">
        <f>AVERAGEIF(TFI_T1!$D:$D,TFI_District_Items!$A$2,TFI_T1!J:J)</f>
        <v>#DIV/0!</v>
      </c>
      <c r="F2" t="e">
        <f>AVERAGEIF(TFI_T1!$D:$D,TFI_District_Items!$A$2,TFI_T1!K:K)</f>
        <v>#DIV/0!</v>
      </c>
      <c r="G2" t="e">
        <f>AVERAGEIF(TFI_T1!$D:$D,TFI_District_Items!$A$2,TFI_T1!L:L)</f>
        <v>#DIV/0!</v>
      </c>
      <c r="H2" t="e">
        <f>AVERAGEIF(TFI_T1!$D:$D,TFI_District_Items!$A$2,TFI_T1!M:M)</f>
        <v>#DIV/0!</v>
      </c>
      <c r="I2" t="e">
        <f>AVERAGEIF(TFI_T1!$D:$D,TFI_District_Items!$A$2,TFI_T1!N:N)</f>
        <v>#DIV/0!</v>
      </c>
      <c r="J2" t="e">
        <f>AVERAGEIF(TFI_T1!$D:$D,TFI_District_Items!$A$2,TFI_T1!O:O)</f>
        <v>#DIV/0!</v>
      </c>
      <c r="K2" t="e">
        <f>AVERAGEIF(TFI_T1!$D:$D,TFI_District_Items!$A$2,TFI_T1!P:P)</f>
        <v>#DIV/0!</v>
      </c>
      <c r="L2" t="e">
        <f>AVERAGEIF(TFI_T1!$D:$D,TFI_District_Items!$A$2,TFI_T1!Q:Q)</f>
        <v>#DIV/0!</v>
      </c>
      <c r="M2" t="e">
        <f>AVERAGEIF(TFI_T1!$D:$D,TFI_District_Items!$A$2,TFI_T1!R:R)</f>
        <v>#DIV/0!</v>
      </c>
      <c r="N2" t="e">
        <f>AVERAGEIF(TFI_T1!$D:$D,TFI_District_Items!$A$2,TFI_T1!S:S)</f>
        <v>#DIV/0!</v>
      </c>
      <c r="O2" t="e">
        <f>AVERAGEIF(TFI_T1!$D:$D,TFI_District_Items!$A$2,TFI_T1!T:T)</f>
        <v>#DIV/0!</v>
      </c>
      <c r="P2" t="e">
        <f>AVERAGEIF(TFI_T1!$D:$D,TFI_District_Items!$A$2,TFI_T1!U:U)</f>
        <v>#DIV/0!</v>
      </c>
      <c r="Q2" t="e">
        <f>AVERAGEIF(TFI_T1!$D:$D,TFI_District_Items!$A$2,TFI_T1!V:V)</f>
        <v>#DIV/0!</v>
      </c>
      <c r="R2" t="e">
        <f>AVERAGEIF(TFI_T1!$D:$D,TFI_District_Items!$A$2,TFI_T1!W:W)</f>
        <v>#DIV/0!</v>
      </c>
      <c r="S2" t="e">
        <f>AVERAGEIF(TFI_T1!$D:$D,TFI_District_Items!$A$2,TFI_T1!X:X)</f>
        <v>#DIV/0!</v>
      </c>
      <c r="T2" t="e">
        <f>AVERAGEIF(TFI_T1!$D:$D,TFI_District_Items!$A$2,TFI_T1!Y:Y)</f>
        <v>#DIV/0!</v>
      </c>
      <c r="U2" t="e">
        <f>AVERAGEIF(TFI_T1!$D:$D,TFI_District_Items!$A$2,TFI_T1!Z:Z)</f>
        <v>#DIV/0!</v>
      </c>
      <c r="V2" t="e">
        <f>AVERAGEIF(TFI_T1!$D:$D,TFI_District_Items!$A$2,TFI_T1!AA:AA)</f>
        <v>#DIV/0!</v>
      </c>
      <c r="W2" t="e">
        <f>AVERAGEIF(TFI_T1!$D:$D,TFI_District_Items!$A$2,TFI_T1!AB:AB)</f>
        <v>#DIV/0!</v>
      </c>
      <c r="X2" t="e">
        <f>AVERAGEIF(TFI_T1!$D:$D,TFI_District_Items!$A$2,TFI_T1!AC:AC)</f>
        <v>#DIV/0!</v>
      </c>
      <c r="Y2" t="e">
        <f>AVERAGEIF(TFI_T1!$D:$D,TFI_District_Items!$A$2,TFI_T1!AD:AD)</f>
        <v>#DIV/0!</v>
      </c>
      <c r="Z2" t="e">
        <f>AVERAGEIF(TFI_T1!$D:$D,TFI_District_Items!$A$2,TFI_T1!AE:AE)</f>
        <v>#DIV/0!</v>
      </c>
      <c r="AA2" t="e">
        <f>AVERAGEIF(TFI_T1!$D:$D,TFI_District_Items!$A$2,TFI_T1!AF:AF)</f>
        <v>#DIV/0!</v>
      </c>
      <c r="AB2" t="e">
        <f>AVERAGEIF(TFI_T1!$D:$D,TFI_District_Items!$A$2,TFI_T1!AG:AG)</f>
        <v>#DIV/0!</v>
      </c>
      <c r="AC2" t="e">
        <f>AVERAGEIF(TFI_T2!$D:$D,TFI_District_Items!$A$2,TFI_T2!G:G)</f>
        <v>#DIV/0!</v>
      </c>
      <c r="AD2" t="e">
        <f>AVERAGEIF(TFI_T2!$D:$D,TFI_District_Items!$A$2,TFI_T2!H:H)</f>
        <v>#DIV/0!</v>
      </c>
      <c r="AE2" t="e">
        <f>AVERAGEIF(TFI_T2!$D:$D,TFI_District_Items!$A$2,TFI_T2!I:I)</f>
        <v>#DIV/0!</v>
      </c>
      <c r="AF2" t="e">
        <f>AVERAGEIF(TFI_T2!$D:$D,TFI_District_Items!$A$2,TFI_T2!J:J)</f>
        <v>#DIV/0!</v>
      </c>
      <c r="AG2" t="e">
        <f>AVERAGEIF(TFI_T2!$D:$D,TFI_District_Items!$A$2,TFI_T2!K:K)</f>
        <v>#DIV/0!</v>
      </c>
      <c r="AH2" t="e">
        <f>AVERAGEIF(TFI_T2!$D:$D,TFI_District_Items!$A$2,TFI_T2!L:L)</f>
        <v>#DIV/0!</v>
      </c>
      <c r="AI2" t="e">
        <f>AVERAGEIF(TFI_T2!$D:$D,TFI_District_Items!$A$2,TFI_T2!M:M)</f>
        <v>#DIV/0!</v>
      </c>
      <c r="AJ2" t="e">
        <f>AVERAGEIF(TFI_T2!$D:$D,TFI_District_Items!$A$2,TFI_T2!N:N)</f>
        <v>#DIV/0!</v>
      </c>
      <c r="AK2" t="e">
        <f>AVERAGEIF(TFI_T2!$D:$D,TFI_District_Items!$A$2,TFI_T2!O:O)</f>
        <v>#DIV/0!</v>
      </c>
      <c r="AL2" t="e">
        <f>AVERAGEIF(TFI_T2!$D:$D,TFI_District_Items!$A$2,TFI_T2!P:P)</f>
        <v>#DIV/0!</v>
      </c>
      <c r="AM2" t="e">
        <f>AVERAGEIF(TFI_T2!$D:$D,TFI_District_Items!$A$2,TFI_T2!Q:Q)</f>
        <v>#DIV/0!</v>
      </c>
      <c r="AN2" t="e">
        <f>AVERAGEIF(TFI_T2!$D:$D,TFI_District_Items!$A$2,TFI_T2!R:R)</f>
        <v>#DIV/0!</v>
      </c>
      <c r="AO2" t="e">
        <f>AVERAGEIF(TFI_T2!$D:$D,TFI_District_Items!$A$2,TFI_T2!S:S)</f>
        <v>#DIV/0!</v>
      </c>
      <c r="AP2" t="e">
        <f>AVERAGEIF(TFI_T2!$D:$D,TFI_District_Items!$A$2,TFI_T2!T:T)</f>
        <v>#DIV/0!</v>
      </c>
      <c r="AQ2" t="e">
        <f>AVERAGEIF(TFI_T2!$D:$D,TFI_District_Items!$A$2,TFI_T2!U:U)</f>
        <v>#DIV/0!</v>
      </c>
      <c r="AR2" t="e">
        <f>AVERAGEIF(TFI_T2!$D:$D,TFI_District_Items!$A$2,TFI_T2!V:V)</f>
        <v>#DIV/0!</v>
      </c>
      <c r="AS2" t="e">
        <f>AVERAGEIF(TFI_T2!$D:$D,TFI_District_Items!$A$2,TFI_T2!W:W)</f>
        <v>#DIV/0!</v>
      </c>
      <c r="AT2" t="e">
        <f>AVERAGEIF(TFI_T2!$D:$D,TFI_District_Items!$A$2,TFI_T2!X:X)</f>
        <v>#DIV/0!</v>
      </c>
      <c r="AU2" t="e">
        <f>AVERAGEIF(TFI_T2!$D:$D,TFI_District_Items!$A$2,TFI_T2!Y:Y)</f>
        <v>#DIV/0!</v>
      </c>
      <c r="AV2" t="e">
        <f>AVERAGEIF(TFI_T2!$D:$D,TFI_District_Items!$A$2,TFI_T2!Z:Z)</f>
        <v>#DIV/0!</v>
      </c>
      <c r="AW2" t="e">
        <f>AVERAGEIF(TFI_T2!$D:$D,TFI_District_Items!$A$2,TFI_T2!AA:AA)</f>
        <v>#DIV/0!</v>
      </c>
      <c r="AX2" t="e">
        <f>AVERAGEIF(TFI_T2!$D:$D,TFI_District_Items!$A$2,TFI_T2!AB:AB)</f>
        <v>#DIV/0!</v>
      </c>
      <c r="AY2" t="e">
        <f>AVERAGEIF(TFI_T2!$D:$D,TFI_District_Items!$A$2,TFI_T2!AC:AC)</f>
        <v>#DIV/0!</v>
      </c>
      <c r="AZ2" t="e">
        <f>AVERAGEIF(TFI_T2!$D:$D,TFI_District_Items!$A$2,TFI_T2!AD:AD)</f>
        <v>#DIV/0!</v>
      </c>
      <c r="BA2" t="e">
        <f>AVERAGEIF(TFI_T2!$D:$D,TFI_District_Items!$A$2,TFI_T2!AE:AE)</f>
        <v>#DIV/0!</v>
      </c>
      <c r="BB2" t="e">
        <f>AVERAGEIF(TFI_T3!$D:$D,TFI_District_Items!$A$2,TFI_T3!G:G)</f>
        <v>#DIV/0!</v>
      </c>
      <c r="BC2" t="e">
        <f>AVERAGEIF(TFI_T3!$D:$D,TFI_District_Items!$A$2,TFI_T3!H:H)</f>
        <v>#DIV/0!</v>
      </c>
      <c r="BD2" t="e">
        <f>AVERAGEIF(TFI_T3!$D:$D,TFI_District_Items!$A$2,TFI_T3!I:I)</f>
        <v>#DIV/0!</v>
      </c>
      <c r="BE2" t="e">
        <f>AVERAGEIF(TFI_T3!$D:$D,TFI_District_Items!$A$2,TFI_T3!J:J)</f>
        <v>#DIV/0!</v>
      </c>
      <c r="BF2" t="e">
        <f>AVERAGEIF(TFI_T3!$D:$D,TFI_District_Items!$A$2,TFI_T3!K:K)</f>
        <v>#DIV/0!</v>
      </c>
      <c r="BG2" t="e">
        <f>AVERAGEIF(TFI_T3!$D:$D,TFI_District_Items!$A$2,TFI_T3!L:L)</f>
        <v>#DIV/0!</v>
      </c>
      <c r="BH2" t="e">
        <f>AVERAGEIF(TFI_T3!$D:$D,TFI_District_Items!$A$2,TFI_T3!M:M)</f>
        <v>#DIV/0!</v>
      </c>
      <c r="BI2" t="e">
        <f>AVERAGEIF(TFI_T3!$D:$D,TFI_District_Items!$A$2,TFI_T3!N:N)</f>
        <v>#DIV/0!</v>
      </c>
      <c r="BJ2" t="e">
        <f>AVERAGEIF(TFI_T3!$D:$D,TFI_District_Items!$A$2,TFI_T3!O:O)</f>
        <v>#DIV/0!</v>
      </c>
      <c r="BK2" t="e">
        <f>AVERAGEIF(TFI_T3!$D:$D,TFI_District_Items!$A$2,TFI_T3!P:P)</f>
        <v>#DIV/0!</v>
      </c>
      <c r="BL2" t="e">
        <f>AVERAGEIF(TFI_T3!$D:$D,TFI_District_Items!$A$2,TFI_T3!Q:Q)</f>
        <v>#DIV/0!</v>
      </c>
      <c r="BM2" t="e">
        <f>AVERAGEIF(TFI_T3!$D:$D,TFI_District_Items!$A$2,TFI_T3!R:R)</f>
        <v>#DIV/0!</v>
      </c>
      <c r="BN2" t="e">
        <f>AVERAGEIF(TFI_T3!$D:$D,TFI_District_Items!$A$2,TFI_T3!S:S)</f>
        <v>#DIV/0!</v>
      </c>
      <c r="BO2" t="e">
        <f>AVERAGEIF(TFI_T3!$D:$D,TFI_District_Items!$A$2,TFI_T3!T:T)</f>
        <v>#DIV/0!</v>
      </c>
      <c r="BP2" t="e">
        <f>AVERAGEIF(TFI_T3!$D:$D,TFI_District_Items!$A$2,TFI_T3!U:U)</f>
        <v>#DIV/0!</v>
      </c>
      <c r="BQ2" t="e">
        <f>AVERAGEIF(TFI_T3!$D:$D,TFI_District_Items!$A$2,TFI_T3!V:V)</f>
        <v>#DIV/0!</v>
      </c>
      <c r="BR2" t="e">
        <f>AVERAGEIF(TFI_T3!$D:$D,TFI_District_Items!$A$2,TFI_T3!W:W)</f>
        <v>#DIV/0!</v>
      </c>
      <c r="BS2" t="e">
        <f>AVERAGEIF(TFI_T3!$D:$D,TFI_District_Items!$A$2,TFI_T3!X:X)</f>
        <v>#DIV/0!</v>
      </c>
      <c r="BT2" t="e">
        <f>AVERAGEIF(TFI_T3!$D:$D,TFI_District_Items!$A$2,TFI_T3!Y:Y)</f>
        <v>#DIV/0!</v>
      </c>
      <c r="BU2" t="e">
        <f>AVERAGEIF(TFI_T3!$D:$D,TFI_District_Items!$A$2,TFI_T3!Z:Z)</f>
        <v>#DIV/0!</v>
      </c>
      <c r="BV2" t="e">
        <f>AVERAGEIF(TFI_T3!$D:$D,TFI_District_Items!$A$2,TFI_T3!AA:AA)</f>
        <v>#DIV/0!</v>
      </c>
      <c r="BW2" t="e">
        <f>AVERAGEIF(TFI_T3!$D:$D,TFI_District_Items!$A$2,TFI_T3!AB:AB)</f>
        <v>#DIV/0!</v>
      </c>
      <c r="BX2" t="e">
        <f>AVERAGEIF(TFI_T3!$D:$D,TFI_District_Items!$A$2,TFI_T3!AC:AC)</f>
        <v>#DIV/0!</v>
      </c>
      <c r="BY2" t="e">
        <f>AVERAGEIF(TFI_T3!$D:$D,TFI_District_Items!$A$2,TFI_T3!AD:AD)</f>
        <v>#DIV/0!</v>
      </c>
      <c r="BZ2" t="e">
        <f>AVERAGEIF(TFI_T3!$D:$D,TFI_District_Items!$A$2,TFI_T3!AE:AE)</f>
        <v>#DIV/0!</v>
      </c>
      <c r="CA2" t="e">
        <f>AVERAGEIF(TFI_T3!$D:$D,TFI_District_Items!$A$2,TFI_T3!AF:AF)</f>
        <v>#DIV/0!</v>
      </c>
      <c r="CB2" t="e">
        <f>AVERAGEIF(TFI_T3!$D:$D,TFI_District_Items!$A$2,TFI_T3!AG:AG)</f>
        <v>#DIV/0!</v>
      </c>
      <c r="CC2" t="e">
        <f>AVERAGEIF(TFI_T3!$D:$D,TFI_District_Items!$A$2,TFI_T3!AH:AH)</f>
        <v>#DIV/0!</v>
      </c>
      <c r="CD2" t="e">
        <f>AVERAGEIF(TFI_T3!$D:$D,TFI_District_Items!$A$2,TFI_T3!AI:AI)</f>
        <v>#DIV/0!</v>
      </c>
      <c r="CE2" t="e">
        <f>AVERAGEIF(TFI_T3!$D:$D,TFI_District_Items!$A$2,TFI_T3!AJ:AJ)</f>
        <v>#DIV/0!</v>
      </c>
      <c r="CF2" t="e">
        <f>AVERAGEIF(TFI_T3!$D:$D,TFI_District_Items!$A$2,TFI_T3!AK:AK)</f>
        <v>#DIV/0!</v>
      </c>
      <c r="CG2" t="e">
        <f>AVERAGEIF(TFI_T3!$D:$D,TFI_District_Items!$A$2,TFI_T3!AL:AL)</f>
        <v>#DIV/0!</v>
      </c>
    </row>
    <row r="4" spans="1:85" x14ac:dyDescent="0.25">
      <c r="A4" t="s">
        <v>340</v>
      </c>
      <c r="B4">
        <f>COUNTIFS(TFI_T1!$D:$D,TFI_District_Items!$A$2,TFI_T1!G:G,"&lt;&gt;")</f>
        <v>0</v>
      </c>
      <c r="C4">
        <f>COUNTIFS(TFI_T1!$D:$D,TFI_District_Items!$A$2,TFI_T1!H:H,"&lt;&gt;")</f>
        <v>0</v>
      </c>
      <c r="D4">
        <f>COUNTIFS(TFI_T1!$D:$D,TFI_District_Items!$A$2,TFI_T1!I:I,"&lt;&gt;")</f>
        <v>0</v>
      </c>
      <c r="E4">
        <f>COUNTIFS(TFI_T1!$D:$D,TFI_District_Items!$A$2,TFI_T1!J:J,"&lt;&gt;")</f>
        <v>0</v>
      </c>
      <c r="F4">
        <f>COUNTIFS(TFI_T1!$D:$D,TFI_District_Items!$A$2,TFI_T1!K:K,"&lt;&gt;")</f>
        <v>0</v>
      </c>
      <c r="G4">
        <f>COUNTIFS(TFI_T1!$D:$D,TFI_District_Items!$A$2,TFI_T1!L:L,"&lt;&gt;")</f>
        <v>0</v>
      </c>
      <c r="H4">
        <f>COUNTIFS(TFI_T1!$D:$D,TFI_District_Items!$A$2,TFI_T1!M:M,"&lt;&gt;")</f>
        <v>0</v>
      </c>
      <c r="I4">
        <f>COUNTIFS(TFI_T1!$D:$D,TFI_District_Items!$A$2,TFI_T1!N:N,"&lt;&gt;")</f>
        <v>0</v>
      </c>
      <c r="J4">
        <f>COUNTIFS(TFI_T1!$D:$D,TFI_District_Items!$A$2,TFI_T1!O:O,"&lt;&gt;")</f>
        <v>0</v>
      </c>
      <c r="K4">
        <f>COUNTIFS(TFI_T1!$D:$D,TFI_District_Items!$A$2,TFI_T1!P:P,"&lt;&gt;")</f>
        <v>0</v>
      </c>
      <c r="L4">
        <f>COUNTIFS(TFI_T1!$D:$D,TFI_District_Items!$A$2,TFI_T1!Q:Q,"&lt;&gt;")</f>
        <v>0</v>
      </c>
      <c r="M4">
        <f>COUNTIFS(TFI_T1!$D:$D,TFI_District_Items!$A$2,TFI_T1!R:R,"&lt;&gt;")</f>
        <v>0</v>
      </c>
      <c r="N4">
        <f>COUNTIFS(TFI_T1!$D:$D,TFI_District_Items!$A$2,TFI_T1!S:S,"&lt;&gt;")</f>
        <v>0</v>
      </c>
      <c r="O4">
        <f>COUNTIFS(TFI_T1!$D:$D,TFI_District_Items!$A$2,TFI_T1!T:T,"&lt;&gt;")</f>
        <v>0</v>
      </c>
      <c r="P4">
        <f>COUNTIFS(TFI_T1!$D:$D,TFI_District_Items!$A$2,TFI_T1!U:U,"&lt;&gt;")</f>
        <v>0</v>
      </c>
      <c r="Q4">
        <f>COUNTIFS(TFI_T1!$D:$D,TFI_District_Items!$A$2,TFI_T1!V:V,"&lt;&gt;")</f>
        <v>0</v>
      </c>
      <c r="R4">
        <f>COUNTIFS(TFI_T1!$D:$D,TFI_District_Items!$A$2,TFI_T1!W:W,"&lt;&gt;")</f>
        <v>0</v>
      </c>
      <c r="S4">
        <f>COUNTIFS(TFI_T1!$D:$D,TFI_District_Items!$A$2,TFI_T1!X:X,"&lt;&gt;")</f>
        <v>0</v>
      </c>
      <c r="T4">
        <f>COUNTIFS(TFI_T1!$D:$D,TFI_District_Items!$A$2,TFI_T1!Y:Y,"&lt;&gt;")</f>
        <v>0</v>
      </c>
      <c r="U4">
        <f>COUNTIFS(TFI_T1!$D:$D,TFI_District_Items!$A$2,TFI_T1!Z:Z,"&lt;&gt;")</f>
        <v>0</v>
      </c>
      <c r="V4">
        <f>COUNTIFS(TFI_T1!$D:$D,TFI_District_Items!$A$2,TFI_T1!AA:AA,"&lt;&gt;")</f>
        <v>0</v>
      </c>
      <c r="W4">
        <f>COUNTIFS(TFI_T1!$D:$D,TFI_District_Items!$A$2,TFI_T1!AB:AB,"&lt;&gt;")</f>
        <v>0</v>
      </c>
      <c r="X4">
        <f>COUNTIFS(TFI_T1!$D:$D,TFI_District_Items!$A$2,TFI_T1!AC:AC,"&lt;&gt;")</f>
        <v>0</v>
      </c>
      <c r="Y4">
        <f>COUNTIFS(TFI_T1!$D:$D,TFI_District_Items!$A$2,TFI_T1!AD:AD,"&lt;&gt;")</f>
        <v>0</v>
      </c>
      <c r="Z4">
        <f>COUNTIFS(TFI_T1!$D:$D,TFI_District_Items!$A$2,TFI_T1!AE:AE,"&lt;&gt;")</f>
        <v>0</v>
      </c>
      <c r="AA4">
        <f>COUNTIFS(TFI_T1!$D:$D,TFI_District_Items!$A$2,TFI_T1!AF:AF,"&lt;&gt;")</f>
        <v>0</v>
      </c>
      <c r="AB4">
        <f>COUNTIFS(TFI_T1!$D:$D,TFI_District_Items!$A$2,TFI_T1!AG:AG,"&lt;&gt;")</f>
        <v>0</v>
      </c>
      <c r="AC4">
        <f>COUNTIFS(TFI_T2!$D:$D,TFI_District_Items!$A$2,TFI_T2!G:G,"&lt;&gt;")</f>
        <v>0</v>
      </c>
      <c r="AD4">
        <f>COUNTIFS(TFI_T2!$D:$D,TFI_District_Items!$A$2,TFI_T2!H:H,"&lt;&gt;")</f>
        <v>0</v>
      </c>
      <c r="AE4">
        <f>COUNTIFS(TFI_T2!$D:$D,TFI_District_Items!$A$2,TFI_T2!I:I,"&lt;&gt;")</f>
        <v>0</v>
      </c>
      <c r="AF4">
        <f>COUNTIFS(TFI_T2!$D:$D,TFI_District_Items!$A$2,TFI_T2!J:J,"&lt;&gt;")</f>
        <v>0</v>
      </c>
      <c r="AG4">
        <f>COUNTIFS(TFI_T2!$D:$D,TFI_District_Items!$A$2,TFI_T2!K:K,"&lt;&gt;")</f>
        <v>0</v>
      </c>
      <c r="AH4">
        <f>COUNTIFS(TFI_T2!$D:$D,TFI_District_Items!$A$2,TFI_T2!L:L,"&lt;&gt;")</f>
        <v>0</v>
      </c>
      <c r="AI4">
        <f>COUNTIFS(TFI_T2!$D:$D,TFI_District_Items!$A$2,TFI_T2!M:M,"&lt;&gt;")</f>
        <v>0</v>
      </c>
      <c r="AJ4">
        <f>COUNTIFS(TFI_T2!$D:$D,TFI_District_Items!$A$2,TFI_T2!N:N,"&lt;&gt;")</f>
        <v>0</v>
      </c>
      <c r="AK4">
        <f>COUNTIFS(TFI_T2!$D:$D,TFI_District_Items!$A$2,TFI_T2!O:O,"&lt;&gt;")</f>
        <v>0</v>
      </c>
      <c r="AL4">
        <f>COUNTIFS(TFI_T2!$D:$D,TFI_District_Items!$A$2,TFI_T2!P:P,"&lt;&gt;")</f>
        <v>0</v>
      </c>
      <c r="AM4">
        <f>COUNTIFS(TFI_T2!$D:$D,TFI_District_Items!$A$2,TFI_T2!Q:Q,"&lt;&gt;")</f>
        <v>0</v>
      </c>
      <c r="AN4">
        <f>COUNTIFS(TFI_T2!$D:$D,TFI_District_Items!$A$2,TFI_T2!R:R,"&lt;&gt;")</f>
        <v>0</v>
      </c>
      <c r="AO4">
        <f>COUNTIFS(TFI_T2!$D:$D,TFI_District_Items!$A$2,TFI_T2!S:S,"&lt;&gt;")</f>
        <v>0</v>
      </c>
      <c r="AP4">
        <f>COUNTIFS(TFI_T2!$D:$D,TFI_District_Items!$A$2,TFI_T2!T:T,"&lt;&gt;")</f>
        <v>0</v>
      </c>
      <c r="AQ4">
        <f>COUNTIFS(TFI_T2!$D:$D,TFI_District_Items!$A$2,TFI_T2!U:U,"&lt;&gt;")</f>
        <v>0</v>
      </c>
      <c r="AR4">
        <f>COUNTIFS(TFI_T2!$D:$D,TFI_District_Items!$A$2,TFI_T2!V:V,"&lt;&gt;")</f>
        <v>0</v>
      </c>
      <c r="AS4">
        <f>COUNTIFS(TFI_T2!$D:$D,TFI_District_Items!$A$2,TFI_T2!W:W,"&lt;&gt;")</f>
        <v>0</v>
      </c>
      <c r="AT4">
        <f>COUNTIFS(TFI_T2!$D:$D,TFI_District_Items!$A$2,TFI_T2!X:X,"&lt;&gt;")</f>
        <v>0</v>
      </c>
      <c r="AU4">
        <f>COUNTIFS(TFI_T2!$D:$D,TFI_District_Items!$A$2,TFI_T2!Y:Y,"&lt;&gt;")</f>
        <v>0</v>
      </c>
      <c r="AV4">
        <f>COUNTIFS(TFI_T2!$D:$D,TFI_District_Items!$A$2,TFI_T2!Z:Z,"&lt;&gt;")</f>
        <v>0</v>
      </c>
      <c r="AW4">
        <f>COUNTIFS(TFI_T2!$D:$D,TFI_District_Items!$A$2,TFI_T2!AA:AA,"&lt;&gt;")</f>
        <v>0</v>
      </c>
      <c r="AX4">
        <f>COUNTIFS(TFI_T2!$D:$D,TFI_District_Items!$A$2,TFI_T2!AB:AB,"&lt;&gt;")</f>
        <v>0</v>
      </c>
      <c r="AY4">
        <f>COUNTIFS(TFI_T2!$D:$D,TFI_District_Items!$A$2,TFI_T2!AC:AC,"&lt;&gt;")</f>
        <v>0</v>
      </c>
      <c r="AZ4">
        <f>COUNTIFS(TFI_T2!$D:$D,TFI_District_Items!$A$2,TFI_T2!AD:AD,"&lt;&gt;")</f>
        <v>0</v>
      </c>
      <c r="BA4">
        <f>COUNTIFS(TFI_T2!$D:$D,TFI_District_Items!$A$2,TFI_T2!AE:AE,"&lt;&gt;")</f>
        <v>0</v>
      </c>
      <c r="BB4">
        <f>COUNTIFS(TFI_T3!$D:$D,TFI_District_Items!$A$2,TFI_T3!G:G,"&lt;&gt;")</f>
        <v>0</v>
      </c>
      <c r="BC4">
        <f>COUNTIFS(TFI_T3!$D:$D,TFI_District_Items!$A$2,TFI_T3!H:H,"&lt;&gt;")</f>
        <v>0</v>
      </c>
      <c r="BD4">
        <f>COUNTIFS(TFI_T3!$D:$D,TFI_District_Items!$A$2,TFI_T3!I:I,"&lt;&gt;")</f>
        <v>0</v>
      </c>
      <c r="BE4">
        <f>COUNTIFS(TFI_T3!$D:$D,TFI_District_Items!$A$2,TFI_T3!J:J,"&lt;&gt;")</f>
        <v>0</v>
      </c>
      <c r="BF4">
        <f>COUNTIFS(TFI_T3!$D:$D,TFI_District_Items!$A$2,TFI_T3!K:K,"&lt;&gt;")</f>
        <v>0</v>
      </c>
      <c r="BG4">
        <f>COUNTIFS(TFI_T3!$D:$D,TFI_District_Items!$A$2,TFI_T3!L:L,"&lt;&gt;")</f>
        <v>0</v>
      </c>
      <c r="BH4">
        <f>COUNTIFS(TFI_T3!$D:$D,TFI_District_Items!$A$2,TFI_T3!M:M,"&lt;&gt;")</f>
        <v>0</v>
      </c>
      <c r="BI4">
        <f>COUNTIFS(TFI_T3!$D:$D,TFI_District_Items!$A$2,TFI_T3!N:N,"&lt;&gt;")</f>
        <v>0</v>
      </c>
      <c r="BJ4">
        <f>COUNTIFS(TFI_T3!$D:$D,TFI_District_Items!$A$2,TFI_T3!O:O,"&lt;&gt;")</f>
        <v>0</v>
      </c>
      <c r="BK4">
        <f>COUNTIFS(TFI_T3!$D:$D,TFI_District_Items!$A$2,TFI_T3!P:P,"&lt;&gt;")</f>
        <v>0</v>
      </c>
      <c r="BL4">
        <f>COUNTIFS(TFI_T3!$D:$D,TFI_District_Items!$A$2,TFI_T3!Q:Q,"&lt;&gt;")</f>
        <v>0</v>
      </c>
      <c r="BM4">
        <f>COUNTIFS(TFI_T3!$D:$D,TFI_District_Items!$A$2,TFI_T3!R:R,"&lt;&gt;")</f>
        <v>0</v>
      </c>
      <c r="BN4">
        <f>COUNTIFS(TFI_T3!$D:$D,TFI_District_Items!$A$2,TFI_T3!S:S,"&lt;&gt;")</f>
        <v>0</v>
      </c>
      <c r="BO4">
        <f>COUNTIFS(TFI_T3!$D:$D,TFI_District_Items!$A$2,TFI_T3!T:T,"&lt;&gt;")</f>
        <v>0</v>
      </c>
      <c r="BP4">
        <f>COUNTIFS(TFI_T3!$D:$D,TFI_District_Items!$A$2,TFI_T3!U:U,"&lt;&gt;")</f>
        <v>0</v>
      </c>
      <c r="BQ4">
        <f>COUNTIFS(TFI_T3!$D:$D,TFI_District_Items!$A$2,TFI_T3!V:V,"&lt;&gt;")</f>
        <v>0</v>
      </c>
      <c r="BR4">
        <f>COUNTIFS(TFI_T3!$D:$D,TFI_District_Items!$A$2,TFI_T3!W:W,"&lt;&gt;")</f>
        <v>0</v>
      </c>
      <c r="BS4">
        <f>COUNTIFS(TFI_T3!$D:$D,TFI_District_Items!$A$2,TFI_T3!X:X,"&lt;&gt;")</f>
        <v>0</v>
      </c>
      <c r="BT4">
        <f>COUNTIFS(TFI_T3!$D:$D,TFI_District_Items!$A$2,TFI_T3!Y:Y,"&lt;&gt;")</f>
        <v>0</v>
      </c>
      <c r="BU4">
        <f>COUNTIFS(TFI_T3!$D:$D,TFI_District_Items!$A$2,TFI_T3!Z:Z,"&lt;&gt;")</f>
        <v>0</v>
      </c>
      <c r="BV4">
        <f>COUNTIFS(TFI_T3!$D:$D,TFI_District_Items!$A$2,TFI_T3!AA:AA,"&lt;&gt;")</f>
        <v>0</v>
      </c>
      <c r="BW4">
        <f>COUNTIFS(TFI_T3!$D:$D,TFI_District_Items!$A$2,TFI_T3!AB:AB,"&lt;&gt;")</f>
        <v>0</v>
      </c>
      <c r="BX4">
        <f>COUNTIFS(TFI_T3!$D:$D,TFI_District_Items!$A$2,TFI_T3!AC:AC,"&lt;&gt;")</f>
        <v>0</v>
      </c>
      <c r="BY4">
        <f>COUNTIFS(TFI_T3!$D:$D,TFI_District_Items!$A$2,TFI_T3!AD:AD,"&lt;&gt;")</f>
        <v>0</v>
      </c>
      <c r="BZ4">
        <f>COUNTIFS(TFI_T3!$D:$D,TFI_District_Items!$A$2,TFI_T3!AE:AE,"&lt;&gt;")</f>
        <v>0</v>
      </c>
      <c r="CA4">
        <f>COUNTIFS(TFI_T3!$D:$D,TFI_District_Items!$A$2,TFI_T3!AF:AF,"&lt;&gt;")</f>
        <v>0</v>
      </c>
      <c r="CB4">
        <f>COUNTIFS(TFI_T3!$D:$D,TFI_District_Items!$A$2,TFI_T3!AG:AG,"&lt;&gt;")</f>
        <v>0</v>
      </c>
      <c r="CC4">
        <f>COUNTIFS(TFI_T3!$D:$D,TFI_District_Items!$A$2,TFI_T3!AH:AH,"&lt;&gt;")</f>
        <v>0</v>
      </c>
      <c r="CD4">
        <f>COUNTIFS(TFI_T3!$D:$D,TFI_District_Items!$A$2,TFI_T3!AI:AI,"&lt;&gt;")</f>
        <v>0</v>
      </c>
      <c r="CE4">
        <f>COUNTIFS(TFI_T3!$D:$D,TFI_District_Items!$A$2,TFI_T3!AJ:AJ,"&lt;&gt;")</f>
        <v>0</v>
      </c>
      <c r="CF4">
        <f>COUNTIFS(TFI_T3!$D:$D,TFI_District_Items!$A$2,TFI_T3!AK:AK,"&lt;&gt;")</f>
        <v>0</v>
      </c>
      <c r="CG4">
        <f>COUNTIFS(TFI_T3!$D:$D,TFI_District_Items!$A$2,TFI_T3!AL:AL,"&lt;&gt;")</f>
        <v>0</v>
      </c>
    </row>
    <row r="9" spans="1:85" x14ac:dyDescent="0.25">
      <c r="B9" s="5"/>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7428-5E1B-42A7-AEB0-774D4BB1350B}">
  <dimension ref="A1:AY1"/>
  <sheetViews>
    <sheetView workbookViewId="0">
      <selection activeCell="A3" sqref="A3"/>
    </sheetView>
  </sheetViews>
  <sheetFormatPr defaultRowHeight="15" x14ac:dyDescent="0.25"/>
  <cols>
    <col min="1" max="1" width="14.5703125" bestFit="1" customWidth="1"/>
    <col min="2" max="2" width="13.140625" bestFit="1" customWidth="1"/>
    <col min="3" max="3" width="26.28515625" bestFit="1" customWidth="1"/>
    <col min="4" max="5" width="29.42578125" bestFit="1" customWidth="1"/>
    <col min="6" max="6" width="38.28515625" bestFit="1" customWidth="1"/>
    <col min="7" max="7" width="28" bestFit="1" customWidth="1"/>
    <col min="8" max="8" width="29" bestFit="1" customWidth="1"/>
    <col min="9" max="9" width="40.7109375" bestFit="1" customWidth="1"/>
    <col min="10" max="10" width="41.42578125" bestFit="1" customWidth="1"/>
    <col min="11" max="11" width="25.5703125" bestFit="1" customWidth="1"/>
    <col min="12" max="12" width="52.7109375" bestFit="1" customWidth="1"/>
    <col min="13" max="13" width="49.5703125" bestFit="1" customWidth="1"/>
    <col min="14" max="14" width="30" bestFit="1" customWidth="1"/>
    <col min="15" max="15" width="36.140625" bestFit="1" customWidth="1"/>
    <col min="16" max="16" width="21.7109375" bestFit="1" customWidth="1"/>
    <col min="17" max="17" width="26.7109375" bestFit="1" customWidth="1"/>
    <col min="18" max="18" width="29.7109375" bestFit="1" customWidth="1"/>
    <col min="19" max="19" width="28.85546875" bestFit="1" customWidth="1"/>
    <col min="20" max="20" width="38.140625" bestFit="1" customWidth="1"/>
    <col min="21" max="21" width="27.5703125" bestFit="1" customWidth="1"/>
    <col min="22" max="22" width="24.85546875" bestFit="1" customWidth="1"/>
    <col min="23" max="24" width="31.28515625" bestFit="1" customWidth="1"/>
    <col min="25" max="25" width="24.140625" bestFit="1" customWidth="1"/>
    <col min="26" max="26" width="43.7109375" bestFit="1" customWidth="1"/>
    <col min="27" max="27" width="28" bestFit="1" customWidth="1"/>
    <col min="28" max="28" width="22.42578125" bestFit="1" customWidth="1"/>
    <col min="29" max="29" width="26.7109375" bestFit="1" customWidth="1"/>
    <col min="30" max="30" width="27.28515625" bestFit="1" customWidth="1"/>
    <col min="31" max="31" width="35.28515625" bestFit="1" customWidth="1"/>
    <col min="32" max="32" width="28.7109375" bestFit="1" customWidth="1"/>
    <col min="33" max="33" width="31" bestFit="1" customWidth="1"/>
    <col min="34" max="34" width="17.85546875" bestFit="1" customWidth="1"/>
    <col min="35" max="35" width="30.7109375" bestFit="1" customWidth="1"/>
    <col min="36" max="36" width="32.42578125" bestFit="1" customWidth="1"/>
    <col min="37" max="37" width="24.28515625" bestFit="1" customWidth="1"/>
    <col min="38" max="38" width="33.5703125" bestFit="1" customWidth="1"/>
    <col min="39" max="39" width="22.42578125" bestFit="1" customWidth="1"/>
    <col min="40" max="40" width="26.7109375" bestFit="1" customWidth="1"/>
    <col min="41" max="41" width="27.28515625" bestFit="1" customWidth="1"/>
    <col min="42" max="42" width="34.42578125" bestFit="1" customWidth="1"/>
    <col min="43" max="43" width="26.85546875" bestFit="1" customWidth="1"/>
    <col min="44" max="44" width="38.42578125" bestFit="1" customWidth="1"/>
    <col min="45" max="45" width="29.5703125" bestFit="1" customWidth="1"/>
    <col min="46" max="46" width="31" bestFit="1" customWidth="1"/>
    <col min="47" max="47" width="37.7109375" bestFit="1" customWidth="1"/>
    <col min="48" max="48" width="34" bestFit="1" customWidth="1"/>
    <col min="49" max="49" width="18.85546875" bestFit="1" customWidth="1"/>
    <col min="50" max="50" width="14.5703125" bestFit="1" customWidth="1"/>
    <col min="51" max="51" width="24.28515625" bestFit="1" customWidth="1"/>
    <col min="52" max="52" width="24.85546875" bestFit="1" customWidth="1"/>
    <col min="53" max="53" width="22.42578125" bestFit="1" customWidth="1"/>
    <col min="54" max="54" width="31.28515625" bestFit="1" customWidth="1"/>
    <col min="55" max="55" width="28" bestFit="1" customWidth="1"/>
    <col min="56" max="56" width="31.28515625" bestFit="1" customWidth="1"/>
    <col min="57" max="57" width="29" bestFit="1" customWidth="1"/>
    <col min="58" max="58" width="24.140625" bestFit="1" customWidth="1"/>
    <col min="59" max="59" width="21.7109375" bestFit="1" customWidth="1"/>
    <col min="60" max="60" width="43.7109375" bestFit="1" customWidth="1"/>
    <col min="61" max="61" width="40.85546875" bestFit="1" customWidth="1"/>
    <col min="62" max="62" width="28" bestFit="1" customWidth="1"/>
    <col min="63" max="63" width="27.140625" bestFit="1" customWidth="1"/>
    <col min="64" max="64" width="22.42578125" bestFit="1" customWidth="1"/>
    <col min="65" max="65" width="22.140625" bestFit="1" customWidth="1"/>
    <col min="66" max="66" width="26.7109375" bestFit="1" customWidth="1"/>
    <col min="67" max="67" width="26.42578125" bestFit="1" customWidth="1"/>
    <col min="68" max="68" width="27.28515625" bestFit="1" customWidth="1"/>
    <col min="69" max="69" width="26.85546875" bestFit="1" customWidth="1"/>
    <col min="70" max="70" width="35.28515625" bestFit="1" customWidth="1"/>
    <col min="71" max="71" width="34" bestFit="1" customWidth="1"/>
    <col min="72" max="72" width="28.7109375" bestFit="1" customWidth="1"/>
    <col min="73" max="73" width="27.28515625" bestFit="1" customWidth="1"/>
    <col min="74" max="74" width="31" bestFit="1" customWidth="1"/>
    <col min="75" max="75" width="30.7109375" bestFit="1" customWidth="1"/>
    <col min="76" max="76" width="17.85546875" bestFit="1" customWidth="1"/>
    <col min="77" max="77" width="17.42578125" bestFit="1" customWidth="1"/>
    <col min="78" max="78" width="30.7109375" bestFit="1" customWidth="1"/>
    <col min="79" max="79" width="30" bestFit="1" customWidth="1"/>
    <col min="80" max="80" width="32.42578125" bestFit="1" customWidth="1"/>
    <col min="81" max="81" width="30.85546875" bestFit="1" customWidth="1"/>
    <col min="82" max="82" width="24.28515625" bestFit="1" customWidth="1"/>
    <col min="83" max="83" width="22.85546875" bestFit="1" customWidth="1"/>
    <col min="84" max="84" width="33.5703125" bestFit="1" customWidth="1"/>
    <col min="85" max="85" width="27.28515625" bestFit="1" customWidth="1"/>
    <col min="86" max="86" width="22.42578125" bestFit="1" customWidth="1"/>
    <col min="87" max="87" width="22.140625" bestFit="1" customWidth="1"/>
    <col min="88" max="88" width="26.7109375" bestFit="1" customWidth="1"/>
    <col min="89" max="89" width="26.42578125" bestFit="1" customWidth="1"/>
    <col min="90" max="90" width="27.28515625" bestFit="1" customWidth="1"/>
    <col min="91" max="91" width="26.85546875" bestFit="1" customWidth="1"/>
    <col min="92" max="92" width="34.42578125" bestFit="1" customWidth="1"/>
    <col min="93" max="93" width="33.140625" bestFit="1" customWidth="1"/>
    <col min="94" max="94" width="26.85546875" bestFit="1" customWidth="1"/>
    <col min="95" max="95" width="21.140625" bestFit="1" customWidth="1"/>
    <col min="96" max="96" width="38.42578125" bestFit="1" customWidth="1"/>
    <col min="97" max="97" width="36.140625" bestFit="1" customWidth="1"/>
    <col min="98" max="98" width="29.5703125" bestFit="1" customWidth="1"/>
    <col min="99" max="99" width="29.28515625" bestFit="1" customWidth="1"/>
    <col min="100" max="100" width="31" bestFit="1" customWidth="1"/>
    <col min="101" max="101" width="30.7109375" bestFit="1" customWidth="1"/>
    <col min="102" max="102" width="37.7109375" bestFit="1" customWidth="1"/>
    <col min="103" max="103" width="36.28515625" bestFit="1" customWidth="1"/>
    <col min="104" max="104" width="34" bestFit="1" customWidth="1"/>
    <col min="105" max="105" width="32.28515625" bestFit="1" customWidth="1"/>
    <col min="106" max="106" width="18.85546875" bestFit="1" customWidth="1"/>
    <col min="107" max="107" width="17.42578125" bestFit="1" customWidth="1"/>
    <col min="108" max="108" width="14.5703125" bestFit="1" customWidth="1"/>
    <col min="109" max="109" width="13.7109375" bestFit="1" customWidth="1"/>
    <col min="110" max="110" width="24.28515625" bestFit="1" customWidth="1"/>
    <col min="111" max="111" width="22.85546875" bestFit="1" customWidth="1"/>
    <col min="112" max="112" width="27.140625" bestFit="1" customWidth="1"/>
    <col min="113" max="113" width="22.42578125" bestFit="1" customWidth="1"/>
    <col min="114" max="114" width="22.140625" bestFit="1" customWidth="1"/>
    <col min="115" max="115" width="26.7109375" bestFit="1" customWidth="1"/>
    <col min="116" max="116" width="26.42578125" bestFit="1" customWidth="1"/>
    <col min="117" max="117" width="27.140625" bestFit="1" customWidth="1"/>
    <col min="118" max="118" width="26.85546875" bestFit="1" customWidth="1"/>
    <col min="119" max="119" width="34.28515625" bestFit="1" customWidth="1"/>
    <col min="120" max="120" width="34" bestFit="1" customWidth="1"/>
    <col min="121" max="121" width="27.5703125" bestFit="1" customWidth="1"/>
    <col min="122" max="122" width="27.28515625" bestFit="1" customWidth="1"/>
    <col min="123" max="123" width="31" bestFit="1" customWidth="1"/>
    <col min="124" max="124" width="30.7109375" bestFit="1" customWidth="1"/>
    <col min="125" max="125" width="17.7109375" bestFit="1" customWidth="1"/>
    <col min="126" max="126" width="17.42578125" bestFit="1" customWidth="1"/>
    <col min="127" max="127" width="30.28515625" bestFit="1" customWidth="1"/>
    <col min="128" max="128" width="30" bestFit="1" customWidth="1"/>
    <col min="129" max="129" width="31.140625" bestFit="1" customWidth="1"/>
    <col min="130" max="130" width="30.85546875" bestFit="1" customWidth="1"/>
    <col min="131" max="131" width="23.140625" bestFit="1" customWidth="1"/>
    <col min="132" max="132" width="22.85546875" bestFit="1" customWidth="1"/>
    <col min="133" max="133" width="27.5703125" bestFit="1" customWidth="1"/>
    <col min="134" max="134" width="27.28515625" bestFit="1" customWidth="1"/>
    <col min="135" max="135" width="22.42578125" bestFit="1" customWidth="1"/>
    <col min="136" max="136" width="22.140625" bestFit="1" customWidth="1"/>
    <col min="137" max="137" width="26.7109375" bestFit="1" customWidth="1"/>
    <col min="138" max="138" width="26.42578125" bestFit="1" customWidth="1"/>
    <col min="139" max="139" width="27.140625" bestFit="1" customWidth="1"/>
    <col min="140" max="140" width="26.85546875" bestFit="1" customWidth="1"/>
    <col min="141" max="141" width="33.42578125" bestFit="1" customWidth="1"/>
    <col min="142" max="142" width="33.140625" bestFit="1" customWidth="1"/>
    <col min="143" max="143" width="21.42578125" bestFit="1" customWidth="1"/>
    <col min="144" max="144" width="21.140625" bestFit="1" customWidth="1"/>
    <col min="145" max="145" width="36.42578125" bestFit="1" customWidth="1"/>
    <col min="146" max="146" width="36.140625" bestFit="1" customWidth="1"/>
    <col min="147" max="147" width="30.5703125" bestFit="1" customWidth="1"/>
    <col min="148" max="148" width="29.28515625" bestFit="1" customWidth="1"/>
    <col min="149" max="149" width="31" bestFit="1" customWidth="1"/>
    <col min="150" max="150" width="30.7109375" bestFit="1" customWidth="1"/>
    <col min="151" max="151" width="36.5703125" bestFit="1" customWidth="1"/>
    <col min="152" max="152" width="36.28515625" bestFit="1" customWidth="1"/>
    <col min="153" max="153" width="32.5703125" bestFit="1" customWidth="1"/>
    <col min="154" max="154" width="32.28515625" bestFit="1" customWidth="1"/>
    <col min="155" max="155" width="17.7109375" bestFit="1" customWidth="1"/>
    <col min="156" max="156" width="17.42578125" bestFit="1" customWidth="1"/>
    <col min="157" max="157" width="14" bestFit="1" customWidth="1"/>
    <col min="158" max="158" width="13.7109375" bestFit="1" customWidth="1"/>
    <col min="159" max="159" width="23.140625" bestFit="1" customWidth="1"/>
    <col min="160" max="160" width="22.85546875" bestFit="1" customWidth="1"/>
  </cols>
  <sheetData>
    <row r="1" spans="1:51" x14ac:dyDescent="0.25">
      <c r="A1" t="s">
        <v>107</v>
      </c>
      <c r="B1" t="s">
        <v>8</v>
      </c>
      <c r="C1" t="s">
        <v>215</v>
      </c>
      <c r="D1" t="s">
        <v>216</v>
      </c>
      <c r="E1" t="s">
        <v>217</v>
      </c>
      <c r="F1" t="s">
        <v>218</v>
      </c>
      <c r="G1" t="s">
        <v>219</v>
      </c>
      <c r="H1" t="s">
        <v>220</v>
      </c>
      <c r="I1" t="s">
        <v>221</v>
      </c>
      <c r="J1" t="s">
        <v>222</v>
      </c>
      <c r="K1" t="s">
        <v>223</v>
      </c>
      <c r="L1" t="s">
        <v>224</v>
      </c>
      <c r="M1" t="s">
        <v>225</v>
      </c>
      <c r="N1" t="s">
        <v>226</v>
      </c>
      <c r="O1" t="s">
        <v>227</v>
      </c>
      <c r="P1" t="s">
        <v>228</v>
      </c>
      <c r="Q1" t="s">
        <v>229</v>
      </c>
      <c r="R1" t="s">
        <v>230</v>
      </c>
      <c r="S1" t="s">
        <v>231</v>
      </c>
      <c r="T1" t="s">
        <v>232</v>
      </c>
      <c r="U1" t="s">
        <v>233</v>
      </c>
      <c r="V1" t="s">
        <v>234</v>
      </c>
      <c r="W1" t="s">
        <v>235</v>
      </c>
      <c r="X1" t="s">
        <v>236</v>
      </c>
      <c r="Y1" t="s">
        <v>237</v>
      </c>
      <c r="Z1" t="s">
        <v>238</v>
      </c>
      <c r="AA1" t="s">
        <v>239</v>
      </c>
      <c r="AB1" t="s">
        <v>240</v>
      </c>
      <c r="AC1" t="s">
        <v>241</v>
      </c>
      <c r="AD1" t="s">
        <v>242</v>
      </c>
      <c r="AE1" t="s">
        <v>243</v>
      </c>
      <c r="AF1" t="s">
        <v>244</v>
      </c>
      <c r="AG1" t="s">
        <v>245</v>
      </c>
      <c r="AH1" t="s">
        <v>246</v>
      </c>
      <c r="AI1" t="s">
        <v>247</v>
      </c>
      <c r="AJ1" t="s">
        <v>248</v>
      </c>
      <c r="AK1" t="s">
        <v>249</v>
      </c>
      <c r="AL1" t="s">
        <v>250</v>
      </c>
      <c r="AM1" t="s">
        <v>251</v>
      </c>
      <c r="AN1" t="s">
        <v>252</v>
      </c>
      <c r="AO1" t="s">
        <v>253</v>
      </c>
      <c r="AP1" t="s">
        <v>254</v>
      </c>
      <c r="AQ1" t="s">
        <v>255</v>
      </c>
      <c r="AR1" t="s">
        <v>256</v>
      </c>
      <c r="AS1" t="s">
        <v>257</v>
      </c>
      <c r="AT1" t="s">
        <v>258</v>
      </c>
      <c r="AU1" t="s">
        <v>259</v>
      </c>
      <c r="AV1" t="s">
        <v>260</v>
      </c>
      <c r="AW1" t="s">
        <v>261</v>
      </c>
      <c r="AX1" t="s">
        <v>262</v>
      </c>
      <c r="AY1" t="s">
        <v>263</v>
      </c>
    </row>
  </sheetData>
  <phoneticPr fontId="9"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CB98-1464-4797-BB6E-C5E8B733DAA1}">
  <dimension ref="A1:DB2"/>
  <sheetViews>
    <sheetView workbookViewId="0">
      <selection activeCell="A3" sqref="A3"/>
    </sheetView>
  </sheetViews>
  <sheetFormatPr defaultRowHeight="15" x14ac:dyDescent="0.25"/>
  <cols>
    <col min="1" max="1" width="9.5703125" bestFit="1" customWidth="1"/>
    <col min="2" max="2" width="10.85546875" bestFit="1" customWidth="1"/>
    <col min="3" max="3" width="9.140625" bestFit="1" customWidth="1"/>
    <col min="4" max="4" width="12" bestFit="1" customWidth="1"/>
    <col min="5" max="5" width="13.140625" bestFit="1" customWidth="1"/>
    <col min="6" max="6" width="11.42578125" bestFit="1" customWidth="1"/>
    <col min="7" max="7" width="17.42578125" bestFit="1" customWidth="1"/>
    <col min="8" max="8" width="18.28515625" bestFit="1" customWidth="1"/>
    <col min="9" max="9" width="13.140625" bestFit="1" customWidth="1"/>
    <col min="10" max="10" width="15.5703125" bestFit="1" customWidth="1"/>
    <col min="11" max="11" width="9.5703125" bestFit="1" customWidth="1"/>
    <col min="12" max="12" width="16" bestFit="1" customWidth="1"/>
    <col min="13" max="13" width="16.85546875" bestFit="1" customWidth="1"/>
    <col min="14" max="14" width="17.5703125" bestFit="1" customWidth="1"/>
    <col min="15" max="17" width="16" bestFit="1" customWidth="1"/>
    <col min="18" max="18" width="24.28515625" bestFit="1" customWidth="1"/>
    <col min="19" max="19" width="25.5703125" bestFit="1" customWidth="1"/>
    <col min="20" max="20" width="22.28515625" bestFit="1" customWidth="1"/>
    <col min="21" max="21" width="22.85546875" bestFit="1" customWidth="1"/>
    <col min="22" max="22" width="21.85546875" bestFit="1" customWidth="1"/>
    <col min="23" max="23" width="30.5703125" bestFit="1" customWidth="1"/>
    <col min="24" max="24" width="29.140625" bestFit="1" customWidth="1"/>
    <col min="25" max="25" width="32.140625" bestFit="1" customWidth="1"/>
    <col min="26" max="26" width="33.85546875" bestFit="1" customWidth="1"/>
    <col min="27" max="28" width="32.7109375" bestFit="1" customWidth="1"/>
    <col min="29" max="29" width="26.42578125" bestFit="1" customWidth="1"/>
    <col min="30" max="30" width="31" bestFit="1" customWidth="1"/>
    <col min="31" max="31" width="30.5703125" bestFit="1" customWidth="1"/>
    <col min="32" max="32" width="27.42578125" bestFit="1" customWidth="1"/>
    <col min="33" max="33" width="28.140625" bestFit="1" customWidth="1"/>
    <col min="34" max="34" width="27" bestFit="1" customWidth="1"/>
    <col min="35" max="35" width="30.28515625" bestFit="1" customWidth="1"/>
    <col min="36" max="36" width="31.7109375" bestFit="1" customWidth="1"/>
    <col min="37" max="37" width="28.28515625" bestFit="1" customWidth="1"/>
    <col min="38" max="38" width="27.28515625" bestFit="1" customWidth="1"/>
    <col min="39" max="39" width="27.42578125" bestFit="1" customWidth="1"/>
    <col min="40" max="40" width="26.85546875" bestFit="1" customWidth="1"/>
    <col min="41" max="41" width="26.42578125" bestFit="1" customWidth="1"/>
    <col min="42" max="42" width="17.28515625" bestFit="1" customWidth="1"/>
    <col min="43" max="43" width="17.85546875" bestFit="1" customWidth="1"/>
    <col min="44" max="44" width="16.85546875" bestFit="1" customWidth="1"/>
    <col min="45" max="45" width="24.28515625" bestFit="1" customWidth="1"/>
    <col min="46" max="46" width="25.5703125" bestFit="1" customWidth="1"/>
    <col min="47" max="47" width="21.5703125" bestFit="1" customWidth="1"/>
    <col min="48" max="48" width="29.7109375" bestFit="1" customWidth="1"/>
    <col min="49" max="49" width="22.85546875" bestFit="1" customWidth="1"/>
    <col min="50" max="50" width="22.28515625" bestFit="1" customWidth="1"/>
    <col min="51" max="51" width="21.85546875" bestFit="1" customWidth="1"/>
    <col min="52" max="52" width="32.85546875" bestFit="1" customWidth="1"/>
    <col min="53" max="53" width="33.42578125" bestFit="1" customWidth="1"/>
    <col min="54" max="54" width="35.28515625" bestFit="1" customWidth="1"/>
    <col min="55" max="55" width="33.28515625" bestFit="1" customWidth="1"/>
    <col min="56" max="56" width="34" bestFit="1" customWidth="1"/>
    <col min="57" max="57" width="29.42578125" bestFit="1" customWidth="1"/>
    <col min="58" max="58" width="28.85546875" bestFit="1" customWidth="1"/>
    <col min="59" max="59" width="28.42578125" bestFit="1" customWidth="1"/>
    <col min="60" max="60" width="27.85546875" bestFit="1" customWidth="1"/>
    <col min="61" max="61" width="36.28515625" bestFit="1" customWidth="1"/>
    <col min="62" max="62" width="28.28515625" bestFit="1" customWidth="1"/>
    <col min="63" max="63" width="27.28515625" bestFit="1" customWidth="1"/>
    <col min="64" max="64" width="27.42578125" bestFit="1" customWidth="1"/>
    <col min="65" max="65" width="26.85546875" bestFit="1" customWidth="1"/>
    <col min="66" max="66" width="26.42578125" bestFit="1" customWidth="1"/>
    <col min="67" max="67" width="17.85546875" bestFit="1" customWidth="1"/>
    <col min="68" max="68" width="17.28515625" bestFit="1" customWidth="1"/>
    <col min="69" max="69" width="16.85546875" bestFit="1" customWidth="1"/>
    <col min="70" max="70" width="24.28515625" bestFit="1" customWidth="1"/>
    <col min="71" max="71" width="25.5703125" bestFit="1" customWidth="1"/>
    <col min="72" max="72" width="21.5703125" bestFit="1" customWidth="1"/>
    <col min="73" max="73" width="27" bestFit="1" customWidth="1"/>
    <col min="74" max="74" width="22.85546875" bestFit="1" customWidth="1"/>
    <col min="75" max="75" width="22.28515625" bestFit="1" customWidth="1"/>
    <col min="76" max="76" width="21.85546875" bestFit="1" customWidth="1"/>
    <col min="77" max="77" width="24" bestFit="1" customWidth="1"/>
    <col min="78" max="78" width="28.5703125" bestFit="1" customWidth="1"/>
    <col min="79" max="79" width="31.7109375" bestFit="1" customWidth="1"/>
    <col min="80" max="80" width="27.140625" bestFit="1" customWidth="1"/>
    <col min="81" max="81" width="26.5703125" bestFit="1" customWidth="1"/>
    <col min="82" max="82" width="26.140625" bestFit="1" customWidth="1"/>
    <col min="83" max="83" width="29.7109375" bestFit="1" customWidth="1"/>
    <col min="84" max="84" width="28.7109375" bestFit="1" customWidth="1"/>
    <col min="85" max="85" width="29.85546875" bestFit="1" customWidth="1"/>
    <col min="86" max="86" width="34.140625" bestFit="1" customWidth="1"/>
    <col min="87" max="87" width="32.85546875" bestFit="1" customWidth="1"/>
    <col min="88" max="88" width="33" bestFit="1" customWidth="1"/>
    <col min="89" max="89" width="25.140625" bestFit="1" customWidth="1"/>
    <col min="90" max="90" width="24.5703125" bestFit="1" customWidth="1"/>
    <col min="91" max="91" width="24.140625" bestFit="1" customWidth="1"/>
    <col min="92" max="92" width="28" bestFit="1" customWidth="1"/>
    <col min="93" max="93" width="31.7109375" bestFit="1" customWidth="1"/>
    <col min="94" max="94" width="27.85546875" bestFit="1" customWidth="1"/>
    <col min="95" max="95" width="27.28515625" bestFit="1" customWidth="1"/>
    <col min="96" max="96" width="27.42578125" bestFit="1" customWidth="1"/>
    <col min="97" max="97" width="26.85546875" bestFit="1" customWidth="1"/>
    <col min="98" max="98" width="26.42578125" bestFit="1" customWidth="1"/>
    <col min="99" max="99" width="17.85546875" bestFit="1" customWidth="1"/>
    <col min="100" max="100" width="17.28515625" bestFit="1" customWidth="1"/>
    <col min="101" max="101" width="16.85546875" bestFit="1" customWidth="1"/>
    <col min="102" max="102" width="13.28515625" bestFit="1" customWidth="1"/>
    <col min="103" max="103" width="12.7109375" bestFit="1" customWidth="1"/>
    <col min="104" max="104" width="12.28515625" bestFit="1" customWidth="1"/>
    <col min="105" max="105" width="14.42578125" bestFit="1" customWidth="1"/>
    <col min="106" max="106" width="15.85546875" bestFit="1" customWidth="1"/>
  </cols>
  <sheetData>
    <row r="1" spans="1:10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row>
    <row r="2" spans="1:106" x14ac:dyDescent="0.25">
      <c r="G2" s="1"/>
      <c r="DA2" s="1"/>
      <c r="DB2" s="1"/>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D691-CDC6-4CA6-AF2E-D3AC1853AF1E}">
  <dimension ref="A1:AI2"/>
  <sheetViews>
    <sheetView topLeftCell="Z1" workbookViewId="0">
      <selection activeCell="A3" sqref="A3"/>
    </sheetView>
  </sheetViews>
  <sheetFormatPr defaultRowHeight="15" x14ac:dyDescent="0.25"/>
  <cols>
    <col min="1" max="1" width="9.140625" bestFit="1" customWidth="1"/>
    <col min="2" max="2" width="9.5703125" bestFit="1" customWidth="1"/>
    <col min="3" max="3" width="17.42578125" bestFit="1" customWidth="1"/>
    <col min="4" max="4" width="13.140625" bestFit="1" customWidth="1"/>
    <col min="5" max="5" width="16.85546875" bestFit="1" customWidth="1"/>
    <col min="6" max="6" width="17.5703125" bestFit="1" customWidth="1"/>
    <col min="7" max="7" width="24.28515625" bestFit="1" customWidth="1"/>
    <col min="8" max="8" width="25.5703125" bestFit="1" customWidth="1"/>
    <col min="9" max="9" width="22.28515625" bestFit="1" customWidth="1"/>
    <col min="10" max="10" width="22.85546875" bestFit="1" customWidth="1"/>
    <col min="11" max="11" width="21.85546875" bestFit="1" customWidth="1"/>
    <col min="12" max="12" width="30.5703125" bestFit="1" customWidth="1"/>
    <col min="13" max="13" width="29.140625" bestFit="1" customWidth="1"/>
    <col min="14" max="14" width="32.140625" bestFit="1" customWidth="1"/>
    <col min="15" max="15" width="33.85546875" bestFit="1" customWidth="1"/>
    <col min="16" max="17" width="32.7109375" bestFit="1" customWidth="1"/>
    <col min="18" max="18" width="26.42578125" bestFit="1" customWidth="1"/>
    <col min="19" max="19" width="31" bestFit="1" customWidth="1"/>
    <col min="20" max="20" width="30.5703125" bestFit="1" customWidth="1"/>
    <col min="21" max="21" width="27.42578125" bestFit="1" customWidth="1"/>
    <col min="22" max="22" width="28.140625" bestFit="1" customWidth="1"/>
    <col min="23" max="23" width="27" bestFit="1" customWidth="1"/>
    <col min="24" max="24" width="30.28515625" bestFit="1" customWidth="1"/>
    <col min="25" max="25" width="31.7109375" bestFit="1" customWidth="1"/>
    <col min="26" max="26" width="28.28515625" bestFit="1" customWidth="1"/>
    <col min="27" max="27" width="27.28515625" bestFit="1" customWidth="1"/>
    <col min="28" max="28" width="27.42578125" bestFit="1" customWidth="1"/>
    <col min="29" max="29" width="26.85546875" bestFit="1" customWidth="1"/>
    <col min="30" max="30" width="26.42578125" bestFit="1" customWidth="1"/>
    <col min="31" max="31" width="17.28515625" bestFit="1" customWidth="1"/>
    <col min="32" max="32" width="17.85546875" bestFit="1" customWidth="1"/>
    <col min="33" max="33" width="16.85546875" bestFit="1" customWidth="1"/>
    <col min="34" max="34" width="14.42578125" bestFit="1" customWidth="1"/>
    <col min="35" max="35" width="15.85546875" bestFit="1" customWidth="1"/>
    <col min="36" max="36" width="31.7109375" bestFit="1" customWidth="1"/>
    <col min="37" max="37" width="28.28515625" bestFit="1" customWidth="1"/>
    <col min="38" max="38" width="27.28515625" bestFit="1" customWidth="1"/>
    <col min="39" max="39" width="27.42578125" bestFit="1" customWidth="1"/>
    <col min="40" max="40" width="26.85546875" bestFit="1" customWidth="1"/>
    <col min="41" max="41" width="26.42578125" bestFit="1" customWidth="1"/>
    <col min="42" max="42" width="17.28515625" bestFit="1" customWidth="1"/>
    <col min="43" max="43" width="17.85546875" bestFit="1" customWidth="1"/>
    <col min="44" max="44" width="16.85546875" bestFit="1" customWidth="1"/>
    <col min="45" max="45" width="24.28515625" bestFit="1" customWidth="1"/>
    <col min="46" max="46" width="25.5703125" bestFit="1" customWidth="1"/>
    <col min="47" max="47" width="21.5703125" bestFit="1" customWidth="1"/>
    <col min="48" max="48" width="29.7109375" bestFit="1" customWidth="1"/>
    <col min="49" max="49" width="22.85546875" bestFit="1" customWidth="1"/>
    <col min="50" max="50" width="22.28515625" bestFit="1" customWidth="1"/>
    <col min="51" max="51" width="21.85546875" bestFit="1" customWidth="1"/>
    <col min="52" max="52" width="32.85546875" bestFit="1" customWidth="1"/>
    <col min="53" max="53" width="33.42578125" bestFit="1" customWidth="1"/>
    <col min="54" max="54" width="35.28515625" bestFit="1" customWidth="1"/>
    <col min="55" max="55" width="33.28515625" bestFit="1" customWidth="1"/>
    <col min="56" max="56" width="34" bestFit="1" customWidth="1"/>
    <col min="57" max="57" width="29.42578125" bestFit="1" customWidth="1"/>
    <col min="58" max="58" width="28.85546875" bestFit="1" customWidth="1"/>
    <col min="59" max="59" width="28.42578125" bestFit="1" customWidth="1"/>
    <col min="60" max="60" width="27.85546875" bestFit="1" customWidth="1"/>
    <col min="61" max="61" width="36.28515625" bestFit="1" customWidth="1"/>
    <col min="62" max="62" width="28.28515625" bestFit="1" customWidth="1"/>
    <col min="63" max="63" width="27.28515625" bestFit="1" customWidth="1"/>
    <col min="64" max="64" width="27.42578125" bestFit="1" customWidth="1"/>
    <col min="65" max="65" width="26.85546875" bestFit="1" customWidth="1"/>
    <col min="66" max="66" width="26.42578125" bestFit="1" customWidth="1"/>
    <col min="67" max="67" width="17.85546875" bestFit="1" customWidth="1"/>
    <col min="68" max="68" width="17.28515625" bestFit="1" customWidth="1"/>
    <col min="69" max="69" width="16.85546875" bestFit="1" customWidth="1"/>
    <col min="70" max="70" width="24.28515625" bestFit="1" customWidth="1"/>
    <col min="71" max="71" width="25.5703125" bestFit="1" customWidth="1"/>
    <col min="72" max="72" width="21.5703125" bestFit="1" customWidth="1"/>
    <col min="73" max="73" width="27" bestFit="1" customWidth="1"/>
    <col min="74" max="74" width="22.85546875" bestFit="1" customWidth="1"/>
    <col min="75" max="75" width="22.28515625" bestFit="1" customWidth="1"/>
    <col min="76" max="76" width="21.85546875" bestFit="1" customWidth="1"/>
    <col min="77" max="77" width="24" bestFit="1" customWidth="1"/>
    <col min="78" max="78" width="28.5703125" bestFit="1" customWidth="1"/>
    <col min="79" max="79" width="31.7109375" bestFit="1" customWidth="1"/>
    <col min="80" max="80" width="27.140625" bestFit="1" customWidth="1"/>
    <col min="81" max="81" width="26.5703125" bestFit="1" customWidth="1"/>
    <col min="82" max="82" width="26.140625" bestFit="1" customWidth="1"/>
    <col min="83" max="83" width="29.7109375" bestFit="1" customWidth="1"/>
    <col min="84" max="84" width="28.7109375" bestFit="1" customWidth="1"/>
    <col min="85" max="85" width="29.85546875" bestFit="1" customWidth="1"/>
    <col min="86" max="86" width="34.140625" bestFit="1" customWidth="1"/>
    <col min="87" max="87" width="32.85546875" bestFit="1" customWidth="1"/>
    <col min="88" max="88" width="33" bestFit="1" customWidth="1"/>
    <col min="89" max="89" width="25.140625" bestFit="1" customWidth="1"/>
    <col min="90" max="90" width="24.5703125" bestFit="1" customWidth="1"/>
    <col min="91" max="91" width="24.140625" bestFit="1" customWidth="1"/>
    <col min="92" max="92" width="28" bestFit="1" customWidth="1"/>
    <col min="93" max="93" width="31.7109375" bestFit="1" customWidth="1"/>
    <col min="94" max="94" width="27.85546875" bestFit="1" customWidth="1"/>
    <col min="95" max="95" width="27.28515625" bestFit="1" customWidth="1"/>
    <col min="96" max="96" width="27.42578125" bestFit="1" customWidth="1"/>
    <col min="97" max="97" width="26.85546875" bestFit="1" customWidth="1"/>
    <col min="98" max="98" width="26.42578125" bestFit="1" customWidth="1"/>
    <col min="99" max="99" width="17.85546875" bestFit="1" customWidth="1"/>
    <col min="100" max="100" width="17.28515625" bestFit="1" customWidth="1"/>
    <col min="101" max="101" width="16.85546875" bestFit="1" customWidth="1"/>
    <col min="102" max="102" width="13.28515625" bestFit="1" customWidth="1"/>
    <col min="103" max="103" width="12.7109375" bestFit="1" customWidth="1"/>
    <col min="104" max="104" width="12.28515625" bestFit="1" customWidth="1"/>
    <col min="105" max="105" width="14.85546875" bestFit="1" customWidth="1"/>
    <col min="106" max="106" width="15.85546875" bestFit="1" customWidth="1"/>
  </cols>
  <sheetData>
    <row r="1" spans="1:35" x14ac:dyDescent="0.25">
      <c r="A1" t="s">
        <v>2</v>
      </c>
      <c r="B1" t="s">
        <v>10</v>
      </c>
      <c r="C1" t="s">
        <v>6</v>
      </c>
      <c r="D1" t="s">
        <v>8</v>
      </c>
      <c r="E1" t="s">
        <v>12</v>
      </c>
      <c r="F1" t="s">
        <v>13</v>
      </c>
      <c r="G1" t="s">
        <v>17</v>
      </c>
      <c r="H1" t="s">
        <v>18</v>
      </c>
      <c r="I1" t="s">
        <v>19</v>
      </c>
      <c r="J1" t="s">
        <v>20</v>
      </c>
      <c r="K1" t="s">
        <v>21</v>
      </c>
      <c r="L1" t="s">
        <v>22</v>
      </c>
      <c r="M1" t="s">
        <v>23</v>
      </c>
      <c r="N1" t="s">
        <v>24</v>
      </c>
      <c r="O1" t="s">
        <v>25</v>
      </c>
      <c r="P1" t="s">
        <v>26</v>
      </c>
      <c r="Q1" t="s">
        <v>27</v>
      </c>
      <c r="R1" t="s">
        <v>28</v>
      </c>
      <c r="S1" t="s">
        <v>29</v>
      </c>
      <c r="T1" t="s">
        <v>30</v>
      </c>
      <c r="U1" t="s">
        <v>31</v>
      </c>
      <c r="V1" t="s">
        <v>32</v>
      </c>
      <c r="W1" t="s">
        <v>33</v>
      </c>
      <c r="X1" t="s">
        <v>34</v>
      </c>
      <c r="Y1" t="s">
        <v>35</v>
      </c>
      <c r="Z1" t="s">
        <v>36</v>
      </c>
      <c r="AA1" t="s">
        <v>37</v>
      </c>
      <c r="AB1" t="s">
        <v>38</v>
      </c>
      <c r="AC1" t="s">
        <v>39</v>
      </c>
      <c r="AD1" t="s">
        <v>40</v>
      </c>
      <c r="AE1" t="s">
        <v>41</v>
      </c>
      <c r="AF1" t="s">
        <v>42</v>
      </c>
      <c r="AG1" t="s">
        <v>43</v>
      </c>
      <c r="AH1" t="s">
        <v>104</v>
      </c>
      <c r="AI1" t="s">
        <v>105</v>
      </c>
    </row>
    <row r="2" spans="1:35" x14ac:dyDescent="0.25">
      <c r="C2" s="2"/>
      <c r="AH2" s="2"/>
      <c r="AI2" s="2"/>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2E47D-BE9A-43CC-9323-EE4E0DA973D7}">
  <dimension ref="A1:AG2"/>
  <sheetViews>
    <sheetView topLeftCell="S1" workbookViewId="0">
      <selection activeCell="A3" sqref="A3"/>
    </sheetView>
  </sheetViews>
  <sheetFormatPr defaultRowHeight="15" x14ac:dyDescent="0.25"/>
  <cols>
    <col min="1" max="1" width="9.140625" bestFit="1" customWidth="1"/>
    <col min="2" max="2" width="9.5703125" bestFit="1" customWidth="1"/>
    <col min="3" max="3" width="17.42578125" bestFit="1" customWidth="1"/>
    <col min="4" max="4" width="13.140625" bestFit="1" customWidth="1"/>
    <col min="5" max="5" width="16.85546875" bestFit="1" customWidth="1"/>
    <col min="6" max="6" width="17.5703125" bestFit="1" customWidth="1"/>
    <col min="7" max="7" width="24.28515625" bestFit="1" customWidth="1"/>
    <col min="8" max="8" width="25.5703125" bestFit="1" customWidth="1"/>
    <col min="9" max="9" width="21.5703125" bestFit="1" customWidth="1"/>
    <col min="10" max="10" width="29.7109375" bestFit="1" customWidth="1"/>
    <col min="11" max="11" width="22.85546875" bestFit="1" customWidth="1"/>
    <col min="12" max="12" width="22.28515625" bestFit="1" customWidth="1"/>
    <col min="13" max="13" width="21.85546875" bestFit="1" customWidth="1"/>
    <col min="14" max="14" width="32.85546875" bestFit="1" customWidth="1"/>
    <col min="15" max="15" width="33.42578125" bestFit="1" customWidth="1"/>
    <col min="16" max="16" width="35.28515625" bestFit="1" customWidth="1"/>
    <col min="17" max="17" width="33.28515625" bestFit="1" customWidth="1"/>
    <col min="18" max="18" width="34" bestFit="1" customWidth="1"/>
    <col min="19" max="19" width="29.42578125" bestFit="1" customWidth="1"/>
    <col min="20" max="20" width="28.85546875" bestFit="1" customWidth="1"/>
    <col min="21" max="21" width="28.42578125" bestFit="1" customWidth="1"/>
    <col min="22" max="22" width="27.85546875" bestFit="1" customWidth="1"/>
    <col min="23" max="23" width="36.28515625" bestFit="1" customWidth="1"/>
    <col min="24" max="24" width="28.28515625" bestFit="1" customWidth="1"/>
    <col min="25" max="25" width="27.28515625" bestFit="1" customWidth="1"/>
    <col min="26" max="26" width="27.42578125" bestFit="1" customWidth="1"/>
    <col min="27" max="27" width="26.85546875" bestFit="1" customWidth="1"/>
    <col min="28" max="28" width="26.42578125" bestFit="1" customWidth="1"/>
    <col min="29" max="29" width="17.85546875" bestFit="1" customWidth="1"/>
    <col min="30" max="30" width="17.28515625" bestFit="1" customWidth="1"/>
    <col min="31" max="31" width="16.85546875" bestFit="1" customWidth="1"/>
    <col min="32" max="32" width="14.42578125" bestFit="1" customWidth="1"/>
    <col min="33" max="33" width="15.85546875" bestFit="1" customWidth="1"/>
    <col min="34" max="34" width="27.28515625" bestFit="1" customWidth="1"/>
    <col min="35" max="35" width="27.42578125" bestFit="1" customWidth="1"/>
    <col min="36" max="36" width="26.85546875" bestFit="1" customWidth="1"/>
    <col min="37" max="37" width="26.42578125" bestFit="1" customWidth="1"/>
    <col min="38" max="38" width="17.85546875" bestFit="1" customWidth="1"/>
    <col min="39" max="39" width="17.28515625" bestFit="1" customWidth="1"/>
    <col min="40" max="40" width="16.85546875" bestFit="1" customWidth="1"/>
    <col min="41" max="41" width="14.42578125" bestFit="1" customWidth="1"/>
    <col min="42" max="42" width="15.85546875" bestFit="1" customWidth="1"/>
  </cols>
  <sheetData>
    <row r="1" spans="1:33" x14ac:dyDescent="0.25">
      <c r="A1" t="s">
        <v>2</v>
      </c>
      <c r="B1" t="s">
        <v>10</v>
      </c>
      <c r="C1" t="s">
        <v>6</v>
      </c>
      <c r="D1" t="s">
        <v>8</v>
      </c>
      <c r="E1" t="s">
        <v>12</v>
      </c>
      <c r="F1" t="s">
        <v>13</v>
      </c>
      <c r="G1" t="s">
        <v>44</v>
      </c>
      <c r="H1" t="s">
        <v>45</v>
      </c>
      <c r="I1" t="s">
        <v>46</v>
      </c>
      <c r="J1" t="s">
        <v>47</v>
      </c>
      <c r="K1" t="s">
        <v>48</v>
      </c>
      <c r="L1" t="s">
        <v>49</v>
      </c>
      <c r="M1" t="s">
        <v>50</v>
      </c>
      <c r="N1" t="s">
        <v>51</v>
      </c>
      <c r="O1" t="s">
        <v>52</v>
      </c>
      <c r="P1" t="s">
        <v>53</v>
      </c>
      <c r="Q1" t="s">
        <v>54</v>
      </c>
      <c r="R1" t="s">
        <v>55</v>
      </c>
      <c r="S1" t="s">
        <v>56</v>
      </c>
      <c r="T1" t="s">
        <v>57</v>
      </c>
      <c r="U1" t="s">
        <v>58</v>
      </c>
      <c r="V1" t="s">
        <v>59</v>
      </c>
      <c r="W1" t="s">
        <v>60</v>
      </c>
      <c r="X1" t="s">
        <v>61</v>
      </c>
      <c r="Y1" t="s">
        <v>62</v>
      </c>
      <c r="Z1" t="s">
        <v>63</v>
      </c>
      <c r="AA1" t="s">
        <v>64</v>
      </c>
      <c r="AB1" t="s">
        <v>65</v>
      </c>
      <c r="AC1" t="s">
        <v>66</v>
      </c>
      <c r="AD1" t="s">
        <v>67</v>
      </c>
      <c r="AE1" t="s">
        <v>68</v>
      </c>
      <c r="AF1" t="s">
        <v>104</v>
      </c>
      <c r="AG1" t="s">
        <v>105</v>
      </c>
    </row>
    <row r="2" spans="1:33" x14ac:dyDescent="0.25">
      <c r="C2" s="2"/>
      <c r="AF2" s="2"/>
      <c r="AG2" s="2"/>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8410E-A3DB-4E55-BA67-93CBDAC4DE61}">
  <dimension ref="A1:AN2"/>
  <sheetViews>
    <sheetView topLeftCell="AB1" workbookViewId="0">
      <selection activeCell="A3" sqref="A3"/>
    </sheetView>
  </sheetViews>
  <sheetFormatPr defaultRowHeight="15" x14ac:dyDescent="0.25"/>
  <cols>
    <col min="1" max="1" width="9.140625" bestFit="1" customWidth="1"/>
    <col min="2" max="2" width="9.5703125" bestFit="1" customWidth="1"/>
    <col min="3" max="3" width="17.42578125" bestFit="1" customWidth="1"/>
    <col min="4" max="4" width="13.140625" bestFit="1" customWidth="1"/>
    <col min="5" max="5" width="16.85546875" bestFit="1" customWidth="1"/>
    <col min="6" max="6" width="17.5703125" bestFit="1" customWidth="1"/>
    <col min="7" max="7" width="24.28515625" bestFit="1" customWidth="1"/>
    <col min="8" max="8" width="25.5703125" bestFit="1" customWidth="1"/>
    <col min="9" max="9" width="21.5703125" bestFit="1" customWidth="1"/>
    <col min="10" max="10" width="27" bestFit="1" customWidth="1"/>
    <col min="11" max="11" width="22.85546875" bestFit="1" customWidth="1"/>
    <col min="12" max="12" width="22.28515625" bestFit="1" customWidth="1"/>
    <col min="13" max="13" width="21.85546875" bestFit="1" customWidth="1"/>
    <col min="14" max="14" width="24" bestFit="1" customWidth="1"/>
    <col min="15" max="15" width="28.5703125" bestFit="1" customWidth="1"/>
    <col min="16" max="16" width="31.7109375" bestFit="1" customWidth="1"/>
    <col min="17" max="17" width="27.140625" bestFit="1" customWidth="1"/>
    <col min="18" max="18" width="26.5703125" bestFit="1" customWidth="1"/>
    <col min="19" max="19" width="26.140625" bestFit="1" customWidth="1"/>
    <col min="20" max="20" width="29.7109375" bestFit="1" customWidth="1"/>
    <col min="21" max="21" width="28.7109375" bestFit="1" customWidth="1"/>
    <col min="22" max="22" width="29.85546875" bestFit="1" customWidth="1"/>
    <col min="23" max="23" width="34.140625" bestFit="1" customWidth="1"/>
    <col min="24" max="24" width="32.85546875" bestFit="1" customWidth="1"/>
    <col min="25" max="25" width="33" bestFit="1" customWidth="1"/>
    <col min="26" max="26" width="25.140625" bestFit="1" customWidth="1"/>
    <col min="27" max="27" width="24.5703125" bestFit="1" customWidth="1"/>
    <col min="28" max="28" width="24.140625" bestFit="1" customWidth="1"/>
    <col min="29" max="29" width="28" bestFit="1" customWidth="1"/>
    <col min="30" max="30" width="31.7109375" bestFit="1" customWidth="1"/>
    <col min="31" max="31" width="27.85546875" bestFit="1" customWidth="1"/>
    <col min="32" max="32" width="27.28515625" bestFit="1" customWidth="1"/>
    <col min="33" max="33" width="27.42578125" bestFit="1" customWidth="1"/>
    <col min="34" max="34" width="26.85546875" bestFit="1" customWidth="1"/>
    <col min="35" max="35" width="26.42578125" bestFit="1" customWidth="1"/>
    <col min="36" max="36" width="17.85546875" bestFit="1" customWidth="1"/>
    <col min="37" max="37" width="17.28515625" bestFit="1" customWidth="1"/>
    <col min="38" max="38" width="16.85546875" bestFit="1" customWidth="1"/>
    <col min="39" max="39" width="14.42578125" bestFit="1" customWidth="1"/>
    <col min="40" max="40" width="15.85546875" bestFit="1" customWidth="1"/>
    <col min="41" max="41" width="27.42578125" bestFit="1" customWidth="1"/>
    <col min="42" max="42" width="26.85546875" bestFit="1" customWidth="1"/>
    <col min="43" max="43" width="26.42578125" bestFit="1" customWidth="1"/>
    <col min="44" max="44" width="17.85546875" bestFit="1" customWidth="1"/>
    <col min="45" max="45" width="17.28515625" bestFit="1" customWidth="1"/>
    <col min="46" max="46" width="16.85546875" bestFit="1" customWidth="1"/>
    <col min="47" max="47" width="13.28515625" bestFit="1" customWidth="1"/>
    <col min="48" max="48" width="12.7109375" bestFit="1" customWidth="1"/>
    <col min="49" max="49" width="12.28515625" bestFit="1" customWidth="1"/>
    <col min="50" max="50" width="14.85546875" bestFit="1" customWidth="1"/>
    <col min="51" max="51" width="15.85546875" bestFit="1" customWidth="1"/>
  </cols>
  <sheetData>
    <row r="1" spans="1:40" x14ac:dyDescent="0.25">
      <c r="A1" t="s">
        <v>2</v>
      </c>
      <c r="B1" t="s">
        <v>10</v>
      </c>
      <c r="C1" t="s">
        <v>6</v>
      </c>
      <c r="D1" t="s">
        <v>8</v>
      </c>
      <c r="E1" t="s">
        <v>12</v>
      </c>
      <c r="F1" t="s">
        <v>13</v>
      </c>
      <c r="G1" t="s">
        <v>69</v>
      </c>
      <c r="H1" t="s">
        <v>70</v>
      </c>
      <c r="I1" t="s">
        <v>71</v>
      </c>
      <c r="J1" t="s">
        <v>72</v>
      </c>
      <c r="K1" t="s">
        <v>73</v>
      </c>
      <c r="L1" t="s">
        <v>74</v>
      </c>
      <c r="M1" t="s">
        <v>75</v>
      </c>
      <c r="N1" t="s">
        <v>76</v>
      </c>
      <c r="O1" t="s">
        <v>77</v>
      </c>
      <c r="P1" t="s">
        <v>78</v>
      </c>
      <c r="Q1" t="s">
        <v>79</v>
      </c>
      <c r="R1" t="s">
        <v>80</v>
      </c>
      <c r="S1" t="s">
        <v>81</v>
      </c>
      <c r="T1" t="s">
        <v>82</v>
      </c>
      <c r="U1" t="s">
        <v>83</v>
      </c>
      <c r="V1" t="s">
        <v>84</v>
      </c>
      <c r="W1" t="s">
        <v>85</v>
      </c>
      <c r="X1" t="s">
        <v>86</v>
      </c>
      <c r="Y1" t="s">
        <v>87</v>
      </c>
      <c r="Z1" t="s">
        <v>88</v>
      </c>
      <c r="AA1" t="s">
        <v>89</v>
      </c>
      <c r="AB1" t="s">
        <v>90</v>
      </c>
      <c r="AC1" t="s">
        <v>91</v>
      </c>
      <c r="AD1" t="s">
        <v>92</v>
      </c>
      <c r="AE1" t="s">
        <v>93</v>
      </c>
      <c r="AF1" t="s">
        <v>94</v>
      </c>
      <c r="AG1" t="s">
        <v>95</v>
      </c>
      <c r="AH1" t="s">
        <v>96</v>
      </c>
      <c r="AI1" t="s">
        <v>97</v>
      </c>
      <c r="AJ1" t="s">
        <v>98</v>
      </c>
      <c r="AK1" t="s">
        <v>99</v>
      </c>
      <c r="AL1" t="s">
        <v>100</v>
      </c>
      <c r="AM1" t="s">
        <v>104</v>
      </c>
      <c r="AN1" t="s">
        <v>105</v>
      </c>
    </row>
    <row r="2" spans="1:40" x14ac:dyDescent="0.25">
      <c r="C2" s="2"/>
      <c r="AM2" s="2"/>
      <c r="AN2" s="2"/>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EBB7-F02F-4442-AD1F-B448DA9AEA5E}">
  <dimension ref="A1:D1"/>
  <sheetViews>
    <sheetView workbookViewId="0">
      <selection activeCell="A3" sqref="A3"/>
    </sheetView>
  </sheetViews>
  <sheetFormatPr defaultRowHeight="15" x14ac:dyDescent="0.25"/>
  <cols>
    <col min="1" max="1" width="13.140625" bestFit="1" customWidth="1"/>
    <col min="3" max="3" width="9.140625" bestFit="1" customWidth="1"/>
    <col min="4" max="4" width="22.140625" bestFit="1" customWidth="1"/>
  </cols>
  <sheetData>
    <row r="1" spans="1:4" x14ac:dyDescent="0.25">
      <c r="A1" t="s">
        <v>8</v>
      </c>
      <c r="C1" t="s">
        <v>2</v>
      </c>
      <c r="D1" t="s">
        <v>338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9F691C-CF7A-4AC7-A09A-D2F95DF3AC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Charts</vt:lpstr>
      </vt:variant>
      <vt:variant>
        <vt:i4>1</vt:i4>
      </vt:variant>
    </vt:vector>
  </HeadingPairs>
  <TitlesOfParts>
    <vt:vector size="16" baseType="lpstr">
      <vt:lpstr>Instructions</vt:lpstr>
      <vt:lpstr>SAS_4.0_Data_Entry</vt:lpstr>
      <vt:lpstr>TFI_2.1_Data_Entry</vt:lpstr>
      <vt:lpstr>School Outcomes Data Entry </vt:lpstr>
      <vt:lpstr>SAS_Items_District</vt:lpstr>
      <vt:lpstr>Triangulation</vt:lpstr>
      <vt:lpstr>SchoolsAtAGlance</vt:lpstr>
      <vt:lpstr>SAS_Items</vt:lpstr>
      <vt:lpstr>TFI_District_Items</vt:lpstr>
      <vt:lpstr>SAS</vt:lpstr>
      <vt:lpstr>TFI</vt:lpstr>
      <vt:lpstr>TFI_T1</vt:lpstr>
      <vt:lpstr>TFI_T2</vt:lpstr>
      <vt:lpstr>TFI_T3</vt:lpstr>
      <vt:lpstr>SchoolYear</vt:lpstr>
      <vt:lpstr>District_Triangulation_Chart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 Gordon</dc:creator>
  <cp:lastModifiedBy>Way, Gordon</cp:lastModifiedBy>
  <dcterms:created xsi:type="dcterms:W3CDTF">2023-12-11T21:18:33Z</dcterms:created>
  <dcterms:modified xsi:type="dcterms:W3CDTF">2025-06-24T20:38:04Z</dcterms:modified>
</cp:coreProperties>
</file>