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11.xml" ContentType="application/vnd.openxmlformats-officedocument.drawingml.chart+xml"/>
  <Override PartName="/xl/drawings/drawing4.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tables/table12.xml" ContentType="application/vnd.openxmlformats-officedocument.spreadsheetml.table+xml"/>
  <Override PartName="/xl/queryTables/queryTable1.xml" ContentType="application/vnd.openxmlformats-officedocument.spreadsheetml.queryTable+xml"/>
  <Override PartName="/xl/tables/table13.xml" ContentType="application/vnd.openxmlformats-officedocument.spreadsheetml.table+xml"/>
  <Override PartName="/xl/queryTables/queryTable2.xml" ContentType="application/vnd.openxmlformats-officedocument.spreadsheetml.queryTable+xml"/>
  <Override PartName="/xl/tables/table14.xml" ContentType="application/vnd.openxmlformats-officedocument.spreadsheetml.table+xml"/>
  <Override PartName="/xl/queryTables/queryTable3.xml" ContentType="application/vnd.openxmlformats-officedocument.spreadsheetml.queryTable+xml"/>
  <Override PartName="/xl/tables/table15.xml" ContentType="application/vnd.openxmlformats-officedocument.spreadsheetml.table+xml"/>
  <Override PartName="/xl/queryTables/queryTable4.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ailmissouri-my.sharepoint.com/personal/wayg_umsystem_edu/Documents/Documents/PBIS APPS/SCS MSIP-6 Pilot/Final Reporting Templates/"/>
    </mc:Choice>
  </mc:AlternateContent>
  <xr:revisionPtr revIDLastSave="1618" documentId="8_{2D7D8E71-3DB5-484D-B7B5-CC7DB14CC11B}" xr6:coauthVersionLast="47" xr6:coauthVersionMax="47" xr10:uidLastSave="{46C21727-81B0-4243-B1DD-D623AF27702E}"/>
  <bookViews>
    <workbookView xWindow="-120" yWindow="-120" windowWidth="29040" windowHeight="15720" tabRatio="766" firstSheet="3" activeTab="3" xr2:uid="{95A0F159-8C52-43B1-8A42-71AB96C02315}"/>
  </bookViews>
  <sheets>
    <sheet name="DynamicChartNames" sheetId="3" state="hidden" r:id="rId1"/>
    <sheet name="Sheet12" sheetId="14" state="hidden" r:id="rId2"/>
    <sheet name="SchoolItems" sheetId="22" state="hidden" r:id="rId3"/>
    <sheet name="Instructions" sheetId="29" r:id="rId4"/>
    <sheet name="DataEntry" sheetId="1" r:id="rId5"/>
    <sheet name="Total_Score_Tables_by_School" sheetId="30" r:id="rId6"/>
    <sheet name="Total_Score_Tabels" sheetId="27" state="hidden" r:id="rId7"/>
    <sheet name="Total_Scores_Report" sheetId="28" r:id="rId8"/>
    <sheet name="District_Items_Table" sheetId="16" r:id="rId9"/>
    <sheet name="District_Items_Report" sheetId="12" r:id="rId10"/>
    <sheet name="School_Items_Table" sheetId="18" r:id="rId11"/>
    <sheet name="School_Items_Report" sheetId="13" r:id="rId12"/>
    <sheet name="School_Itemsby_Gender_Table" sheetId="20" r:id="rId13"/>
    <sheet name="School_Items_by_Ethnicity_Table" sheetId="21" r:id="rId14"/>
    <sheet name="School_Items_by_Race_Table" sheetId="19" r:id="rId15"/>
    <sheet name="School_Items_by_Grade_Table" sheetId="17" r:id="rId16"/>
    <sheet name="School_Gender" sheetId="4" state="hidden" r:id="rId17"/>
    <sheet name="School_Ethnicity" sheetId="5" state="hidden" r:id="rId18"/>
    <sheet name="School_Race" sheetId="6" state="hidden" r:id="rId19"/>
    <sheet name="School_Grade" sheetId="7" state="hidden" r:id="rId20"/>
    <sheet name="District_Gender" sheetId="8" state="hidden" r:id="rId21"/>
    <sheet name="District_Ethnicity" sheetId="9" state="hidden" r:id="rId22"/>
    <sheet name="District_Race" sheetId="10" state="hidden" r:id="rId23"/>
    <sheet name="Distrtrict_Grade" sheetId="11" state="hidden" r:id="rId24"/>
    <sheet name="Counts" sheetId="15" state="hidden" r:id="rId25"/>
    <sheet name="Total_Score" sheetId="25" state="hidden" r:id="rId26"/>
    <sheet name="CleanedData" sheetId="2" state="hidden" r:id="rId27"/>
    <sheet name="Lists" sheetId="26" state="hidden" r:id="rId28"/>
  </sheets>
  <definedNames>
    <definedName name="Ethnicity">Lists!$G$2:$G$4</definedName>
    <definedName name="ExternalData_1" localSheetId="26" hidden="1">'CleanedData'!$A$1:$W$2</definedName>
    <definedName name="ExternalData_1" localSheetId="27" hidden="1">Lists!$A$1:$A$2</definedName>
    <definedName name="ExternalData_2" localSheetId="27" hidden="1">Lists!$C$1:$C$2</definedName>
    <definedName name="ExternalData_4" localSheetId="25" hidden="1">Total_Score!$A$1:$N$2</definedName>
    <definedName name="Gender">Lists!$E$2:$E$5</definedName>
    <definedName name="Grade">Lists!$K$2:$K$6</definedName>
    <definedName name="_xlnm.Print_Area" localSheetId="11">School_Items_Report!$A$1:$AB$140</definedName>
    <definedName name="Race">Lists!$I$2:$I$8</definedName>
    <definedName name="SchoolList">Schools[School]</definedName>
    <definedName name="Slicer_School">#N/A</definedName>
    <definedName name="Slicer_School_Year">#N/A</definedName>
    <definedName name="Slicer_School_Year1">#N/A</definedName>
    <definedName name="YearLIst">Years[School Year]</definedName>
  </definedNames>
  <calcPr calcId="191029"/>
  <pivotCaches>
    <pivotCache cacheId="0" r:id="rId29"/>
  </pivotCaches>
  <extLst>
    <ext xmlns:x14="http://schemas.microsoft.com/office/spreadsheetml/2009/9/main" uri="{BBE1A952-AA13-448e-AADC-164F8A28A991}">
      <x14:slicerCaches>
        <x14:slicerCache r:id="rId30"/>
        <x14:slicerCache r:id="rId31"/>
        <x14:slicerCache r:id="rId3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7" l="1"/>
  <c r="B20" i="27" s="1"/>
  <c r="A2" i="27"/>
  <c r="A22" i="27" s="1"/>
  <c r="B27" i="30"/>
  <c r="D27" i="30" s="1"/>
  <c r="A27" i="30"/>
  <c r="B25" i="30"/>
  <c r="H22" i="30"/>
  <c r="G22" i="30"/>
  <c r="F22" i="30"/>
  <c r="E22" i="30"/>
  <c r="D22" i="30"/>
  <c r="B22" i="30"/>
  <c r="A22" i="30"/>
  <c r="C22" i="30" s="1"/>
  <c r="B20" i="30"/>
  <c r="B16" i="30"/>
  <c r="E16" i="30" s="1"/>
  <c r="A16" i="30"/>
  <c r="B14" i="30"/>
  <c r="B11" i="30"/>
  <c r="A11" i="30"/>
  <c r="D11" i="30" s="1"/>
  <c r="B9" i="30"/>
  <c r="B6" i="30"/>
  <c r="A6" i="30"/>
  <c r="C6" i="30" s="1"/>
  <c r="B4" i="30"/>
  <c r="B4" i="27"/>
  <c r="B9" i="27"/>
  <c r="B25" i="27"/>
  <c r="B16" i="27"/>
  <c r="A27" i="27"/>
  <c r="B22" i="27"/>
  <c r="B11" i="27"/>
  <c r="B6" i="27"/>
  <c r="C6" i="3"/>
  <c r="I6" i="13" s="1"/>
  <c r="C22" i="3"/>
  <c r="C18" i="3"/>
  <c r="C14" i="3"/>
  <c r="C10" i="3"/>
  <c r="B14" i="27" l="1"/>
  <c r="G27" i="27"/>
  <c r="B27" i="27"/>
  <c r="E27" i="27"/>
  <c r="A6" i="27"/>
  <c r="A16" i="27"/>
  <c r="A11" i="27"/>
  <c r="C11" i="27" s="1"/>
  <c r="F11" i="30"/>
  <c r="G27" i="30"/>
  <c r="E27" i="30"/>
  <c r="E11" i="30"/>
  <c r="F27" i="30"/>
  <c r="I22" i="30"/>
  <c r="C27" i="30"/>
  <c r="D16" i="30"/>
  <c r="C11" i="30"/>
  <c r="C16" i="30"/>
  <c r="D27" i="27"/>
  <c r="F27" i="27"/>
  <c r="F22" i="27"/>
  <c r="G22" i="27"/>
  <c r="H22" i="27"/>
  <c r="I22" i="27"/>
  <c r="C22" i="27"/>
  <c r="E22" i="27"/>
  <c r="C27" i="27"/>
  <c r="D22" i="27"/>
  <c r="C6" i="27"/>
  <c r="F11" i="27"/>
  <c r="D11" i="27" l="1"/>
  <c r="E11" i="27"/>
  <c r="E16" i="27"/>
  <c r="D16" i="27"/>
  <c r="C16" i="2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C380071-31D6-45F1-A851-C88240B50FEE}" keepAlive="1" name="Query - CleanedData" description="Connection to the 'CleanedData' query in the workbook." type="5" refreshedVersion="8" background="1" saveData="1">
    <dbPr connection="Provider=Microsoft.Mashup.OleDb.1;Data Source=$Workbook$;Location=CleanedData;Extended Properties=&quot;&quot;" command="SELECT * FROM [CleanedData]"/>
  </connection>
  <connection id="2" xr16:uid="{B3088CF3-B0D5-483A-B927-21BA3F792601}" keepAlive="1" name="Query - Schools" description="Connection to the 'Schools' query in the workbook." type="5" refreshedVersion="8" background="1" saveData="1">
    <dbPr connection="Provider=Microsoft.Mashup.OleDb.1;Data Source=$Workbook$;Location=Schools;Extended Properties=&quot;&quot;" command="SELECT * FROM [Schools]"/>
  </connection>
  <connection id="3" xr16:uid="{A57A50A3-105B-49DC-9555-2574D78145DE}" keepAlive="1" name="Query - Total_Score" description="Connection to the 'Total_Score' query in the workbook." type="5" refreshedVersion="8" background="1" saveData="1">
    <dbPr connection="Provider=Microsoft.Mashup.OleDb.1;Data Source=$Workbook$;Location=Total_Score;Extended Properties=&quot;&quot;" command="SELECT * FROM [Total_Score]"/>
  </connection>
  <connection id="4" xr16:uid="{4B8B664E-E438-46E5-9ED7-26AF0DD75B38}" keepAlive="1" name="Query - Years" description="Connection to the 'Years' query in the workbook." type="5" refreshedVersion="8" background="1" saveData="1">
    <dbPr connection="Provider=Microsoft.Mashup.OleDb.1;Data Source=$Workbook$;Location=Years;Extended Properties=&quot;&quot;" command="SELECT * FROM [Years]"/>
  </connection>
</connections>
</file>

<file path=xl/sharedStrings.xml><?xml version="1.0" encoding="utf-8"?>
<sst xmlns="http://schemas.openxmlformats.org/spreadsheetml/2006/main" count="698" uniqueCount="135">
  <si>
    <t>Timestamp</t>
  </si>
  <si>
    <t>Select your school.
Selecciona tu escuela.</t>
  </si>
  <si>
    <t xml:space="preserve">What is your preferred Language? 
¿Cuál es tu idioma preferido?
</t>
  </si>
  <si>
    <t>What is your gender or gender identity?</t>
  </si>
  <si>
    <t>What is your ethnicity?</t>
  </si>
  <si>
    <t>What is your race?</t>
  </si>
  <si>
    <t>If you marked multi-racial, what other races describe you?</t>
  </si>
  <si>
    <t>Beyond that, is there another ethnic group with which you identify?</t>
  </si>
  <si>
    <t>What grade are you in?</t>
  </si>
  <si>
    <t>1. I like school.</t>
  </si>
  <si>
    <t>2. I feel like I do well in school.</t>
  </si>
  <si>
    <t>3. My school wants me to do well.</t>
  </si>
  <si>
    <t>4. My school has clear rules for behavior.</t>
  </si>
  <si>
    <t>5. Teachers treat me with respect.</t>
  </si>
  <si>
    <t>6. Good behavior is noticed at my school.</t>
  </si>
  <si>
    <t>7. I get along with other students.</t>
  </si>
  <si>
    <t>8. I feel safe at school.</t>
  </si>
  <si>
    <t>9. Students treat each other well.</t>
  </si>
  <si>
    <t>10. There is an adult at my school who will help me if I need it.</t>
  </si>
  <si>
    <t>11. Students in my class behave so that teachers can teach.</t>
  </si>
  <si>
    <t>¿Cuál es tu género o identidad de género?</t>
  </si>
  <si>
    <t>¿Cuál es su grupo étnico?</t>
  </si>
  <si>
    <t>¿Cuál es tu raza?</t>
  </si>
  <si>
    <t>Si marcó "multirracial", ¿qué otras razas lo describen?</t>
  </si>
  <si>
    <t>¿Existe otro grupo étnico con el cual te identificas?</t>
  </si>
  <si>
    <t>¿En qué grado estás?</t>
  </si>
  <si>
    <t>1. Me gusta la escuela.</t>
  </si>
  <si>
    <t>2. Siento que tengo éxito en la escuela.</t>
  </si>
  <si>
    <t>3. La escuela quiere que tenga éxito.</t>
  </si>
  <si>
    <t>4. Mi escuela tiene normas de comportamiento claras.</t>
  </si>
  <si>
    <t>5. Los profesores me tratan con respeto.</t>
  </si>
  <si>
    <t>6. En mi escuela se distingue el buen comportamiento.</t>
  </si>
  <si>
    <t>7. Me llevo bien con los otros estudiantes.</t>
  </si>
  <si>
    <t>8. Me siento seguro/a en la escuela.</t>
  </si>
  <si>
    <t>9. Los estudiantes se tratan bien entre si.</t>
  </si>
  <si>
    <t>10. Hay un adulto en mi escuela que puede ayudarme si lo necesito.</t>
  </si>
  <si>
    <t>School Year</t>
  </si>
  <si>
    <t>Gender or gender identity</t>
  </si>
  <si>
    <t>Ethnicity</t>
  </si>
  <si>
    <t>Race</t>
  </si>
  <si>
    <t>Multi-racial</t>
  </si>
  <si>
    <t>Other Ethnic Group</t>
  </si>
  <si>
    <t>Grade Level</t>
  </si>
  <si>
    <t>1. I like school (merged).</t>
  </si>
  <si>
    <t>3. My school wants me to do well (merged).</t>
  </si>
  <si>
    <t>4. My school has clear rules for behavior (merged).</t>
  </si>
  <si>
    <t>6. Good behavior is noticed at my school (merged).</t>
  </si>
  <si>
    <t>7. I get along with other students (merged).</t>
  </si>
  <si>
    <t>8. I feel safe at school (merged).</t>
  </si>
  <si>
    <t>9. Students treat each other well (merged).</t>
  </si>
  <si>
    <t>10. There is an adult at my school who will help me if I need it (merged).</t>
  </si>
  <si>
    <t>11. Students in my class behave so that teachers can teach (merged).</t>
  </si>
  <si>
    <t>11. Los estudiantes en mi clase se portan bien y los profesores pueden enseñar.</t>
  </si>
  <si>
    <t>Month</t>
  </si>
  <si>
    <t>Year</t>
  </si>
  <si>
    <t>School</t>
  </si>
  <si>
    <t xml:space="preserve"> 1. I like school (merged).</t>
  </si>
  <si>
    <t xml:space="preserve"> 3. My school wants me to do well (merged).</t>
  </si>
  <si>
    <t xml:space="preserve"> 4. My school has clear rules for behavior (merged).</t>
  </si>
  <si>
    <t xml:space="preserve"> 6. Good behavior is noticed at my school (merged).</t>
  </si>
  <si>
    <t xml:space="preserve"> 7. I get along with other students (merged).</t>
  </si>
  <si>
    <t xml:space="preserve"> 8. I feel safe at school (merged).</t>
  </si>
  <si>
    <t xml:space="preserve"> 9. Students treat each other well (merged).</t>
  </si>
  <si>
    <t xml:space="preserve"> 10. There is an adult at my school who will help me if I need it (merged).</t>
  </si>
  <si>
    <t xml:space="preserve"> 11. Students in my class behave so that teachers can teach (merged).</t>
  </si>
  <si>
    <t>2. I feel like I do well in school (merged).</t>
  </si>
  <si>
    <t>5. Teachers treat me with respect (merged).</t>
  </si>
  <si>
    <t xml:space="preserve"> 2. I feel like I do well in school (merged).</t>
  </si>
  <si>
    <t xml:space="preserve"> 5. Teachers treat me with respect (merged).</t>
  </si>
  <si>
    <t>Column Labels</t>
  </si>
  <si>
    <t>Total  1. I like school (merged).</t>
  </si>
  <si>
    <t>Total  2. I feel like I do well in school (merged).</t>
  </si>
  <si>
    <t>Total  3. My school wants me to do well (merged).</t>
  </si>
  <si>
    <t>Total  4. My school has clear rules for behavior (merged).</t>
  </si>
  <si>
    <t>Total  5. Teachers treat me with respect (merged).</t>
  </si>
  <si>
    <t>Total  6. Good behavior is noticed at my school (merged).</t>
  </si>
  <si>
    <t>Total  7. I get along with other students (merged).</t>
  </si>
  <si>
    <t>Total  8. I feel safe at school (merged).</t>
  </si>
  <si>
    <t>Total  9. Students treat each other well (merged).</t>
  </si>
  <si>
    <t>Total  10. There is an adult at my school who will help me if I need it (merged).</t>
  </si>
  <si>
    <t>Total  11. Students in my class behave so that teachers can teach (merged).</t>
  </si>
  <si>
    <t>Row Labels</t>
  </si>
  <si>
    <t>(All)</t>
  </si>
  <si>
    <t>Title</t>
  </si>
  <si>
    <t>Subtitle</t>
  </si>
  <si>
    <t>Count of Gender or gender identity</t>
  </si>
  <si>
    <t>Grand Total</t>
  </si>
  <si>
    <t>Count of Ethnicity</t>
  </si>
  <si>
    <t>Count of Race</t>
  </si>
  <si>
    <t>Count of Grade Level</t>
  </si>
  <si>
    <t>Values</t>
  </si>
  <si>
    <t>Counts</t>
  </si>
  <si>
    <t xml:space="preserve"> Grade Level</t>
  </si>
  <si>
    <t xml:space="preserve">Elementary School Climate Survey by Gender and School: </t>
  </si>
  <si>
    <t xml:space="preserve">Elementary School Climate Survey by Ethnicity and School: </t>
  </si>
  <si>
    <t xml:space="preserve">Elementary School Climate Survey by Race and School: </t>
  </si>
  <si>
    <t xml:space="preserve">Elementary School Climate Survey by Grade Level and School: </t>
  </si>
  <si>
    <t xml:space="preserve">Elementary School Climate Survey Items by School: </t>
  </si>
  <si>
    <t>Elementary School Climate Survey School Report for:</t>
  </si>
  <si>
    <t>Male</t>
  </si>
  <si>
    <t>Not Hispanic or Latino/a</t>
  </si>
  <si>
    <t>White</t>
  </si>
  <si>
    <t>3</t>
  </si>
  <si>
    <t>Hispanic or Latino/a</t>
  </si>
  <si>
    <t>Multi-Racial</t>
  </si>
  <si>
    <t>6</t>
  </si>
  <si>
    <t>Attribute</t>
  </si>
  <si>
    <t>Value</t>
  </si>
  <si>
    <t>Gender</t>
  </si>
  <si>
    <t>Female</t>
  </si>
  <si>
    <t>Other</t>
  </si>
  <si>
    <t>Prefer not to answer.</t>
  </si>
  <si>
    <t>I prefer not to answer.</t>
  </si>
  <si>
    <t>American Indian or Alaskan Native</t>
  </si>
  <si>
    <t>Asian</t>
  </si>
  <si>
    <t>Black or African American</t>
  </si>
  <si>
    <t>Native Hawaiian or Pacific Islander</t>
  </si>
  <si>
    <t>Grade</t>
  </si>
  <si>
    <t>SchoolYear</t>
  </si>
  <si>
    <t>Total Score</t>
  </si>
  <si>
    <t>Total Score by Gender</t>
  </si>
  <si>
    <t>Total Score by Ethicity</t>
  </si>
  <si>
    <t>Total Score by Race</t>
  </si>
  <si>
    <t>Total Score by Grade</t>
  </si>
  <si>
    <t>4</t>
  </si>
  <si>
    <t>5</t>
  </si>
  <si>
    <t xml:space="preserve">Total Score Report for </t>
  </si>
  <si>
    <t>District Elementary School Climate Survey Items</t>
  </si>
  <si>
    <t>(blank)</t>
  </si>
  <si>
    <r>
      <t xml:space="preserve">The National Center on PBIS developed a series of valid and reliable School Climate Surveys (SCS). These climate surveys gather the perspectives of a variety of staekholder groups, and therefore help the school or district to monitor the experience for </t>
    </r>
    <r>
      <rPr>
        <i/>
        <sz val="11"/>
        <color theme="1"/>
        <rFont val="Calibri"/>
        <family val="2"/>
        <scheme val="minor"/>
      </rPr>
      <t>all</t>
    </r>
    <r>
      <rPr>
        <sz val="11"/>
        <color theme="1"/>
        <rFont val="Calibri"/>
        <family val="2"/>
        <scheme val="minor"/>
      </rPr>
      <t xml:space="preserve"> students. MO SW-PBS has added specific questions to the Middle and High School SCS, the Family SCS, and the Personnel SCS to make them compliant with MSIP-6 climate survey requirements. These questions specifically address the following:
1. Student voice is heard and respected (*older students, personnel and family)
2. Climate data is shared (personnel and family)
3. There is a team that addresses school climate (personnel)
* As per personnel communication with representative from Missouri Department of Elementary and Secondary Education, older students are defined as middle and high school age
Because the National Center on PBIS section of the surveys have been validated, the surveys are designed to assess opinions from historically marginalized groups as well as majority groups, and because this excel reporting tool will break if any of the questions on the Google form are altered in any way (even so much as adding a space), you should not change any questions on the forms. The one excelption is the first question, where stakeholders are asked to identify their school: you should list the district schools that will be an option for stakeholders to select. If you choose to alter questions, you will be responsible for running reports from the data. Stakeholders may select "I prefer not to answer" for any of the demographics questions.
</t>
    </r>
    <r>
      <rPr>
        <b/>
        <sz val="11"/>
        <color theme="1"/>
        <rFont val="Calibri"/>
        <family val="2"/>
        <scheme val="minor"/>
      </rPr>
      <t>Instructions:</t>
    </r>
    <r>
      <rPr>
        <sz val="11"/>
        <color theme="1"/>
        <rFont val="Calibri"/>
        <family val="2"/>
        <scheme val="minor"/>
      </rPr>
      <t xml:space="preserve">
1. Open the Google Sheet that the form dumps data to.
2. Highlight all cells that contain data and copy; you may copy the entire columns, including the headers.
3. In this spreadsheet, go to the DataEntry page. If you copied headers from the Google sheet click into A1 and paste. If you did not include the headers in your copied area, click in A2 and paste. Wording of the headers on the DataEntry page may not be changed or the spreadsheet will not work, but as slong as you did not change any of the questions on the form, the headers on the Google Sheet should continue to match the headers on the DataEntry page.
4. Select "Data" on the menu ribbon. Click on "Refresh All"; once the querry stops running, click on "Refresh All" again. (you may need to do this 2 or 3 times).
5. Several of the pages use either slicers or filters to customize the reports on the page. Cells with dropdown menus are shaded yellow. Slicers look like buttons. The dropdowns and slicers act as filters to remove all data except that associated with the category selected.
</t>
    </r>
  </si>
  <si>
    <r>
      <t>Instructions</t>
    </r>
    <r>
      <rPr>
        <sz val="11"/>
        <color theme="1"/>
        <rFont val="Calibri"/>
        <family val="2"/>
        <scheme val="minor"/>
      </rPr>
      <t>: This is the total score report for a single school. Each chart shows total scores disaggregated by demographic group for the school. This report can help you to identify demographic groups that may need additional support at the school. Use the dropdown menus in the yellow cells to the left to select the school and school year. Remember, do not share reports where a demographic subgroup has fewer than 5 students, as this can provide individually identifiable information</t>
    </r>
  </si>
  <si>
    <r>
      <rPr>
        <b/>
        <sz val="11"/>
        <color theme="1"/>
        <rFont val="Calibri"/>
        <family val="2"/>
        <scheme val="minor"/>
      </rPr>
      <t>Instructions</t>
    </r>
    <r>
      <rPr>
        <sz val="11"/>
        <color theme="1"/>
        <rFont val="Calibri"/>
        <family val="2"/>
        <scheme val="minor"/>
      </rPr>
      <t xml:space="preserve">: The tables on this report provide total scores for one school disaggregated by demographics subgroups. Use this report to identify demographic subgroups that may need additional support. Use the dropdowns in the yellow cells to the left to select a school and school year to report. Scores in the tables, below, are color coded to help you to identify high, medium and low scores. Average scores </t>
    </r>
    <r>
      <rPr>
        <sz val="11"/>
        <color theme="1"/>
        <rFont val="Calibri"/>
        <family val="2"/>
      </rPr>
      <t>≥ 3.2 are shaded green; average scores between 2.0 and 3.2 are shaded yellow; and scores ≤ 2.0 are shaded red. Remember, do not share reports in which there are ≤ 5 respondents in any demographic subgroup, as this can provide personally identifiable information.</t>
    </r>
  </si>
  <si>
    <r>
      <t>Instructions</t>
    </r>
    <r>
      <rPr>
        <sz val="11"/>
        <color theme="1"/>
        <rFont val="Calibri"/>
        <family val="2"/>
        <scheme val="minor"/>
      </rPr>
      <t xml:space="preserve">: This report shows aggregated district responses  to the elementary school climate survey. This report can guide you toward opportunities to improve for all elementary schools in the district. Use the slicer buttons to the left to select a school year for the report. </t>
    </r>
  </si>
  <si>
    <r>
      <t>Instructions</t>
    </r>
    <r>
      <rPr>
        <sz val="11"/>
        <color theme="1"/>
        <rFont val="Calibri"/>
        <family val="2"/>
        <scheme val="minor"/>
      </rPr>
      <t xml:space="preserve">: This report shows average scores for all items on the elementary School Climate Survey, buy school. Use this report to identify specific opportunities to improve for individual schools. Cells are color coded by average scores to help you to identify high, medium and low scores. Cells containing average scores </t>
    </r>
    <r>
      <rPr>
        <sz val="11"/>
        <color theme="1"/>
        <rFont val="Calibri"/>
        <family val="2"/>
      </rPr>
      <t xml:space="preserve">≥ 3.2 are shaded green; cells containing average scores between 2.0 and 3.2 are shaded yellow; and cells containing average scores of ≤ 2.0 are shaded red. </t>
    </r>
  </si>
  <si>
    <r>
      <t>Instructions</t>
    </r>
    <r>
      <rPr>
        <sz val="11"/>
        <color theme="1"/>
        <rFont val="Calibri"/>
        <family val="2"/>
        <scheme val="minor"/>
      </rPr>
      <t xml:space="preserve">: This report shows SCS Elementary Items scores for a school. The first chart shows aggregate items scores, and the remaining charts show scores disaggregated by demographic subgroups. Schools can use this report to identify opportunities to improve as a whole, as well as specific opportunities to support specific subgroups. Use the slicer buttons to the left to select a school and school year to report. In addition, each chart contains a response count. Remember, if there are </t>
    </r>
    <r>
      <rPr>
        <sz val="11"/>
        <color theme="1"/>
        <rFont val="Calibri"/>
        <family val="2"/>
      </rPr>
      <t>≤ 5 responses in a demographics subgroup, be careful about sharing that report, as it may become personally identifiable.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</si>
</sst>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sz val="8"/>
      <name val="Calibri"/>
      <family val="2"/>
      <scheme val="minor"/>
    </font>
    <font>
      <b/>
      <sz val="20"/>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color theme="1"/>
      <name val="Calibri"/>
      <family val="2"/>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1">
    <xf numFmtId="0" fontId="0" fillId="0" borderId="0"/>
  </cellStyleXfs>
  <cellXfs count="25">
    <xf numFmtId="0" fontId="0" fillId="0" borderId="0" xfId="0"/>
    <xf numFmtId="0" fontId="0" fillId="0" borderId="0" xfId="0" applyAlignment="1">
      <alignment wrapText="1"/>
    </xf>
    <xf numFmtId="22" fontId="0" fillId="0" borderId="0" xfId="0" applyNumberFormat="1"/>
    <xf numFmtId="0" fontId="0" fillId="0" borderId="0" xfId="0" applyAlignment="1" applyProtection="1">
      <alignment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3" fillId="0" borderId="0" xfId="0" applyFont="1"/>
    <xf numFmtId="0" fontId="3" fillId="0" borderId="0" xfId="0" applyFont="1" applyAlignment="1">
      <alignment horizontal="center"/>
    </xf>
    <xf numFmtId="49" fontId="0" fillId="0" borderId="0" xfId="0" applyNumberFormat="1"/>
    <xf numFmtId="0" fontId="0" fillId="2" borderId="2" xfId="0" applyFill="1" applyBorder="1"/>
    <xf numFmtId="0" fontId="4" fillId="4" borderId="3" xfId="0" applyFont="1" applyFill="1" applyBorder="1"/>
    <xf numFmtId="0" fontId="0" fillId="5" borderId="3" xfId="0" applyFill="1" applyBorder="1"/>
    <xf numFmtId="2" fontId="0" fillId="0" borderId="0" xfId="0" applyNumberFormat="1"/>
    <xf numFmtId="0" fontId="1" fillId="0" borderId="1" xfId="0" applyFont="1" applyBorder="1" applyAlignment="1" applyProtection="1">
      <alignment wrapText="1"/>
      <protection locked="0"/>
    </xf>
    <xf numFmtId="0" fontId="1" fillId="0" borderId="1" xfId="0" applyFont="1" applyBorder="1" applyAlignment="1" applyProtection="1">
      <alignment vertical="center"/>
      <protection locked="0"/>
    </xf>
    <xf numFmtId="22" fontId="1" fillId="0" borderId="1" xfId="0" applyNumberFormat="1" applyFont="1" applyBorder="1" applyAlignment="1" applyProtection="1">
      <alignment horizontal="right" wrapText="1"/>
      <protection locked="0"/>
    </xf>
    <xf numFmtId="0" fontId="1" fillId="0" borderId="1" xfId="0" applyFont="1" applyBorder="1" applyAlignment="1" applyProtection="1">
      <alignment horizontal="right" wrapText="1"/>
      <protection locked="0"/>
    </xf>
    <xf numFmtId="0" fontId="0" fillId="3" borderId="2" xfId="0" applyFill="1" applyBorder="1" applyProtection="1">
      <protection locked="0"/>
    </xf>
    <xf numFmtId="0" fontId="5" fillId="0" borderId="0" xfId="0" applyFont="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3" fillId="0" borderId="0" xfId="0" applyFont="1" applyAlignment="1">
      <alignment horizontal="center"/>
    </xf>
    <xf numFmtId="0" fontId="0" fillId="0" borderId="0" xfId="0" applyNumberFormat="1"/>
  </cellXfs>
  <cellStyles count="1">
    <cellStyle name="Normal" xfId="0" builtinId="0"/>
  </cellStyles>
  <dxfs count="642">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numFmt numFmtId="30" formatCode="@"/>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numFmt numFmtId="30" formatCode="@"/>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numFmt numFmtId="2" formatCode="0.00"/>
    </dxf>
    <dxf>
      <numFmt numFmtId="2" formatCode="0.00"/>
    </dxf>
    <dxf>
      <numFmt numFmtId="2" formatCode="0.00"/>
    </dxf>
    <dxf>
      <numFmt numFmtId="2" formatCode="0.00"/>
    </dxf>
    <dxf>
      <numFmt numFmtId="2" formatCode="0.0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7/relationships/slicerCache" Target="slicerCaches/slicerCache3.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7/relationships/slicerCache" Target="slicerCaches/slicerCache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microsoft.com/office/2007/relationships/slicerCache" Target="slicerCaches/slicerCache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Total_Score_Tabels!$A$4:$B$4</c:f>
          <c:strCache>
            <c:ptCount val="2"/>
            <c:pt idx="0">
              <c:v>Total Score Report for </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Total_Score_Tabels!$C$5</c:f>
              <c:strCache>
                <c:ptCount val="1"/>
                <c:pt idx="0">
                  <c:v>Total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Total_Score_Tabels!$A$6:$B$6</c:f>
              <c:numCache>
                <c:formatCode>General</c:formatCode>
                <c:ptCount val="2"/>
                <c:pt idx="0">
                  <c:v>0</c:v>
                </c:pt>
                <c:pt idx="1">
                  <c:v>0</c:v>
                </c:pt>
              </c:numCache>
            </c:numRef>
          </c:cat>
          <c:val>
            <c:numRef>
              <c:f>Total_Score_Tabels!$C$6</c:f>
              <c:numCache>
                <c:formatCode>0.00</c:formatCode>
                <c:ptCount val="1"/>
                <c:pt idx="0">
                  <c:v>0</c:v>
                </c:pt>
              </c:numCache>
            </c:numRef>
          </c:val>
          <c:extLst>
            <c:ext xmlns:c16="http://schemas.microsoft.com/office/drawing/2014/chart" uri="{C3380CC4-5D6E-409C-BE32-E72D297353CC}">
              <c16:uniqueId val="{00000000-27E7-4FEE-862F-CA5CC6071480}"/>
            </c:ext>
          </c:extLst>
        </c:ser>
        <c:dLbls>
          <c:dLblPos val="outEnd"/>
          <c:showLegendKey val="0"/>
          <c:showVal val="1"/>
          <c:showCatName val="0"/>
          <c:showSerName val="0"/>
          <c:showPercent val="0"/>
          <c:showBubbleSize val="0"/>
        </c:dLbls>
        <c:gapWidth val="219"/>
        <c:overlap val="-27"/>
        <c:axId val="601923455"/>
        <c:axId val="601922207"/>
      </c:barChart>
      <c:catAx>
        <c:axId val="601923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922207"/>
        <c:crosses val="autoZero"/>
        <c:auto val="1"/>
        <c:lblAlgn val="ctr"/>
        <c:lblOffset val="100"/>
        <c:noMultiLvlLbl val="0"/>
      </c:catAx>
      <c:valAx>
        <c:axId val="601922207"/>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923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(Final).xlsx]District_Items_Table!PivotTable9</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Elementary School Climate Survey Items: District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District_Items_Table!$C$3:$C$4</c:f>
              <c:strCache>
                <c:ptCount val="1"/>
                <c:pt idx="0">
                  <c:v>(blank)</c:v>
                </c:pt>
              </c:strCache>
            </c:strRef>
          </c:tx>
          <c:spPr>
            <a:solidFill>
              <a:schemeClr val="accent1"/>
            </a:solidFill>
            <a:ln>
              <a:noFill/>
            </a:ln>
            <a:effectLst/>
          </c:spPr>
          <c:invertIfNegative val="0"/>
          <c:cat>
            <c:strRef>
              <c:f>District_Items_Table!$B$5:$B$15</c:f>
              <c:strCache>
                <c:ptCount val="11"/>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strCache>
            </c:strRef>
          </c:cat>
          <c:val>
            <c:numRef>
              <c:f>District_Items_Table!$C$5:$C$15</c:f>
              <c:numCache>
                <c:formatCode>General</c:formatCode>
                <c:ptCount val="11"/>
              </c:numCache>
            </c:numRef>
          </c:val>
          <c:extLst>
            <c:ext xmlns:c16="http://schemas.microsoft.com/office/drawing/2014/chart" uri="{C3380CC4-5D6E-409C-BE32-E72D297353CC}">
              <c16:uniqueId val="{00000000-CC29-4AD3-BFEB-F5E258EF046B}"/>
            </c:ext>
          </c:extLst>
        </c:ser>
        <c:dLbls>
          <c:showLegendKey val="0"/>
          <c:showVal val="0"/>
          <c:showCatName val="0"/>
          <c:showSerName val="0"/>
          <c:showPercent val="0"/>
          <c:showBubbleSize val="0"/>
        </c:dLbls>
        <c:gapWidth val="219"/>
        <c:overlap val="-27"/>
        <c:axId val="2111130463"/>
        <c:axId val="2111132959"/>
      </c:barChart>
      <c:catAx>
        <c:axId val="2111130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132959"/>
        <c:crosses val="autoZero"/>
        <c:auto val="1"/>
        <c:lblAlgn val="ctr"/>
        <c:lblOffset val="100"/>
        <c:noMultiLvlLbl val="0"/>
      </c:catAx>
      <c:valAx>
        <c:axId val="21111329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1304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(Final).xlsx]School_Gender!PivotTable2</c:name>
    <c:fmtId val="11"/>
  </c:pivotSource>
  <c:chart>
    <c:title>
      <c:tx>
        <c:strRef>
          <c:f>DynamicChartNames!$B$6:$C$6</c:f>
          <c:strCache>
            <c:ptCount val="2"/>
            <c:pt idx="0">
              <c:v>Elementary School Climate Survey by Gender and School: </c:v>
            </c:pt>
            <c:pt idx="1">
              <c:v>(blank)</c:v>
            </c:pt>
          </c:strCache>
        </c:strRef>
      </c:tx>
      <c:overlay val="0"/>
    </c:title>
    <c:autoTitleDeleted val="0"/>
    <c:pivotFmts>
      <c:pivotFmt>
        <c:idx val="0"/>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DynamicChartNames!$B$6:$C$6</c:f>
              <c:strCache>
                <c:ptCount val="1"/>
                <c:pt idx="0">
                  <c:v>Total</c:v>
                </c:pt>
              </c:strCache>
            </c:strRef>
          </c:tx>
          <c:spPr>
            <a:solidFill>
              <a:schemeClr val="accent1"/>
            </a:solidFill>
            <a:ln>
              <a:noFill/>
            </a:ln>
            <a:effectLst/>
          </c:spPr>
          <c:invertIfNegative val="0"/>
          <c:cat>
            <c:multiLvlStrRef>
              <c:f>DynamicChartNames!$B$6:$C$6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DynamicChartNames!$B$6:$C$6</c:f>
              <c:numCache>
                <c:formatCode>General</c:formatCode>
                <c:ptCount val="11"/>
              </c:numCache>
            </c:numRef>
          </c:val>
          <c:extLst>
            <c:ext xmlns:c16="http://schemas.microsoft.com/office/drawing/2014/chart" uri="{C3380CC4-5D6E-409C-BE32-E72D297353CC}">
              <c16:uniqueId val="{00000034-65BE-49AB-A80B-AB2DC7903D93}"/>
            </c:ext>
          </c:extLst>
        </c:ser>
        <c:dLbls>
          <c:showLegendKey val="0"/>
          <c:showVal val="0"/>
          <c:showCatName val="0"/>
          <c:showSerName val="0"/>
          <c:showPercent val="0"/>
          <c:showBubbleSize val="0"/>
        </c:dLbls>
        <c:gapWidth val="219"/>
        <c:overlap val="-27"/>
        <c:axId val="1817603567"/>
        <c:axId val="1817597743"/>
      </c:barChart>
      <c:catAx>
        <c:axId val="1817603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7597743"/>
        <c:crosses val="autoZero"/>
        <c:auto val="1"/>
        <c:lblAlgn val="ctr"/>
        <c:lblOffset val="100"/>
        <c:noMultiLvlLbl val="0"/>
      </c:catAx>
      <c:valAx>
        <c:axId val="18175977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7603567"/>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userShapes r:id="rId1"/>
  <c:extLst>
    <c:ext xmlns:c14="http://schemas.microsoft.com/office/drawing/2007/8/2/chart" uri="{781A3756-C4B2-4CAC-9D66-4F8BD8637D16}">
      <c14:pivotOptions>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(Final).xlsx]School_Ethnicity!PivotTable3</c:name>
    <c:fmtId val="5"/>
  </c:pivotSource>
  <c:chart>
    <c:title>
      <c:tx>
        <c:strRef>
          <c:f>DynamicChartNames!$B$10:$C$10</c:f>
          <c:strCache>
            <c:ptCount val="2"/>
            <c:pt idx="0">
              <c:v>Elementary School Climate Survey by Ethnicity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DynamicChartNames!$B$10:$C$10</c:f>
              <c:strCache>
                <c:ptCount val="1"/>
                <c:pt idx="0">
                  <c:v>Total</c:v>
                </c:pt>
              </c:strCache>
            </c:strRef>
          </c:tx>
          <c:spPr>
            <a:solidFill>
              <a:schemeClr val="accent1"/>
            </a:solidFill>
            <a:ln>
              <a:noFill/>
            </a:ln>
            <a:effectLst/>
          </c:spPr>
          <c:invertIfNegative val="0"/>
          <c:cat>
            <c:multiLvlStrRef>
              <c:f>DynamicChartNames!$B$10:$C$10</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DynamicChartNames!$B$10:$C$10</c:f>
              <c:numCache>
                <c:formatCode>General</c:formatCode>
                <c:ptCount val="11"/>
              </c:numCache>
            </c:numRef>
          </c:val>
          <c:extLst>
            <c:ext xmlns:c16="http://schemas.microsoft.com/office/drawing/2014/chart" uri="{C3380CC4-5D6E-409C-BE32-E72D297353CC}">
              <c16:uniqueId val="{00000000-520B-4A71-8EEE-E94F27A62F67}"/>
            </c:ext>
          </c:extLst>
        </c:ser>
        <c:dLbls>
          <c:showLegendKey val="0"/>
          <c:showVal val="0"/>
          <c:showCatName val="0"/>
          <c:showSerName val="0"/>
          <c:showPercent val="0"/>
          <c:showBubbleSize val="0"/>
        </c:dLbls>
        <c:gapWidth val="219"/>
        <c:overlap val="-27"/>
        <c:axId val="227017120"/>
        <c:axId val="227016704"/>
      </c:barChart>
      <c:catAx>
        <c:axId val="22701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16704"/>
        <c:crosses val="autoZero"/>
        <c:auto val="1"/>
        <c:lblAlgn val="ctr"/>
        <c:lblOffset val="100"/>
        <c:noMultiLvlLbl val="0"/>
      </c:catAx>
      <c:valAx>
        <c:axId val="22701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017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(Final).xlsx]School_Race!PivotTable4</c:name>
    <c:fmtId val="3"/>
  </c:pivotSource>
  <c:chart>
    <c:title>
      <c:tx>
        <c:strRef>
          <c:f>DynamicChartNames!$B$14:$C$14</c:f>
          <c:strCache>
            <c:ptCount val="2"/>
            <c:pt idx="0">
              <c:v>Elementary School Climate Survey by Race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DynamicChartNames!$B$14:$C$14</c:f>
              <c:strCache>
                <c:ptCount val="1"/>
                <c:pt idx="0">
                  <c:v>Total</c:v>
                </c:pt>
              </c:strCache>
            </c:strRef>
          </c:tx>
          <c:spPr>
            <a:solidFill>
              <a:schemeClr val="accent1"/>
            </a:solidFill>
            <a:ln>
              <a:noFill/>
            </a:ln>
            <a:effectLst/>
          </c:spPr>
          <c:invertIfNegative val="0"/>
          <c:cat>
            <c:multiLvlStrRef>
              <c:f>DynamicChartNames!$B$14:$C$14</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DynamicChartNames!$B$14:$C$14</c:f>
              <c:numCache>
                <c:formatCode>General</c:formatCode>
                <c:ptCount val="11"/>
              </c:numCache>
            </c:numRef>
          </c:val>
          <c:extLst>
            <c:ext xmlns:c16="http://schemas.microsoft.com/office/drawing/2014/chart" uri="{C3380CC4-5D6E-409C-BE32-E72D297353CC}">
              <c16:uniqueId val="{00000000-CB99-4988-A0B2-AE053690155E}"/>
            </c:ext>
          </c:extLst>
        </c:ser>
        <c:dLbls>
          <c:showLegendKey val="0"/>
          <c:showVal val="0"/>
          <c:showCatName val="0"/>
          <c:showSerName val="0"/>
          <c:showPercent val="0"/>
          <c:showBubbleSize val="0"/>
        </c:dLbls>
        <c:gapWidth val="219"/>
        <c:overlap val="-27"/>
        <c:axId val="465180576"/>
        <c:axId val="465191808"/>
      </c:barChart>
      <c:catAx>
        <c:axId val="46518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191808"/>
        <c:crosses val="autoZero"/>
        <c:auto val="1"/>
        <c:lblAlgn val="ctr"/>
        <c:lblOffset val="100"/>
        <c:noMultiLvlLbl val="0"/>
      </c:catAx>
      <c:valAx>
        <c:axId val="465191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1805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(Final).xlsx]School_Grade!PivotTable5</c:name>
    <c:fmtId val="3"/>
  </c:pivotSource>
  <c:chart>
    <c:title>
      <c:tx>
        <c:strRef>
          <c:f>DynamicChartNames!$B$18:$C$18</c:f>
          <c:strCache>
            <c:ptCount val="2"/>
            <c:pt idx="0">
              <c:v>Elementary School Climate Survey by Grade Level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DynamicChartNames!$B$18:$C$18</c:f>
              <c:strCache>
                <c:ptCount val="1"/>
                <c:pt idx="0">
                  <c:v>Total</c:v>
                </c:pt>
              </c:strCache>
            </c:strRef>
          </c:tx>
          <c:spPr>
            <a:solidFill>
              <a:schemeClr val="accent1"/>
            </a:solidFill>
            <a:ln>
              <a:noFill/>
            </a:ln>
            <a:effectLst/>
          </c:spPr>
          <c:invertIfNegative val="0"/>
          <c:cat>
            <c:multiLvlStrRef>
              <c:f>DynamicChartNames!$B$18:$C$18</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DynamicChartNames!$B$18:$C$18</c:f>
              <c:numCache>
                <c:formatCode>General</c:formatCode>
                <c:ptCount val="11"/>
              </c:numCache>
            </c:numRef>
          </c:val>
          <c:extLst>
            <c:ext xmlns:c16="http://schemas.microsoft.com/office/drawing/2014/chart" uri="{C3380CC4-5D6E-409C-BE32-E72D297353CC}">
              <c16:uniqueId val="{00000000-C445-41E1-912D-7686343CC0B0}"/>
            </c:ext>
          </c:extLst>
        </c:ser>
        <c:dLbls>
          <c:showLegendKey val="0"/>
          <c:showVal val="0"/>
          <c:showCatName val="0"/>
          <c:showSerName val="0"/>
          <c:showPercent val="0"/>
          <c:showBubbleSize val="0"/>
        </c:dLbls>
        <c:gapWidth val="219"/>
        <c:overlap val="-27"/>
        <c:axId val="453433343"/>
        <c:axId val="453415039"/>
      </c:barChart>
      <c:catAx>
        <c:axId val="453433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415039"/>
        <c:crosses val="autoZero"/>
        <c:auto val="1"/>
        <c:lblAlgn val="ctr"/>
        <c:lblOffset val="100"/>
        <c:noMultiLvlLbl val="0"/>
      </c:catAx>
      <c:valAx>
        <c:axId val="453415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343334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(Final).xlsx]SchoolItems!PivotTable17</c:name>
    <c:fmtId val="3"/>
  </c:pivotSource>
  <c:chart>
    <c:title>
      <c:tx>
        <c:strRef>
          <c:f>DynamicChartNames!$B$22:$C$22</c:f>
          <c:strCache>
            <c:ptCount val="2"/>
            <c:pt idx="0">
              <c:v>Elementary School Climate Survey Items by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DynamicChartNames!$B$22:$C$22</c:f>
              <c:strCache>
                <c:ptCount val="1"/>
                <c:pt idx="0">
                  <c:v>Total</c:v>
                </c:pt>
              </c:strCache>
            </c:strRef>
          </c:tx>
          <c:spPr>
            <a:solidFill>
              <a:schemeClr val="accent1"/>
            </a:solidFill>
            <a:ln>
              <a:noFill/>
            </a:ln>
            <a:effectLst/>
          </c:spPr>
          <c:invertIfNegative val="0"/>
          <c:cat>
            <c:strRef>
              <c:f>DynamicChartNames!$B$22:$C$22</c:f>
              <c:strCache>
                <c:ptCount val="11"/>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strCache>
            </c:strRef>
          </c:cat>
          <c:val>
            <c:numRef>
              <c:f>DynamicChartNames!$B$22:$C$22</c:f>
              <c:numCache>
                <c:formatCode>General</c:formatCode>
                <c:ptCount val="11"/>
              </c:numCache>
            </c:numRef>
          </c:val>
          <c:extLst>
            <c:ext xmlns:c16="http://schemas.microsoft.com/office/drawing/2014/chart" uri="{C3380CC4-5D6E-409C-BE32-E72D297353CC}">
              <c16:uniqueId val="{00000000-E0A5-444C-8CDD-130519061F57}"/>
            </c:ext>
          </c:extLst>
        </c:ser>
        <c:dLbls>
          <c:showLegendKey val="0"/>
          <c:showVal val="0"/>
          <c:showCatName val="0"/>
          <c:showSerName val="0"/>
          <c:showPercent val="0"/>
          <c:showBubbleSize val="0"/>
        </c:dLbls>
        <c:gapWidth val="219"/>
        <c:overlap val="-27"/>
        <c:axId val="131411071"/>
        <c:axId val="131411487"/>
      </c:barChart>
      <c:catAx>
        <c:axId val="131411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411487"/>
        <c:crosses val="autoZero"/>
        <c:auto val="1"/>
        <c:lblAlgn val="ctr"/>
        <c:lblOffset val="100"/>
        <c:noMultiLvlLbl val="0"/>
      </c:catAx>
      <c:valAx>
        <c:axId val="1314114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4110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Total_Score_Tabels!$A$9:$B$9</c:f>
          <c:strCache>
            <c:ptCount val="2"/>
            <c:pt idx="0">
              <c:v>Total Score by Gender</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Total_Score_Tabels!$C$10</c:f>
              <c:strCache>
                <c:ptCount val="1"/>
                <c:pt idx="0">
                  <c:v>Female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Total_Score_Tabels!$A$11:$B$11</c:f>
              <c:numCache>
                <c:formatCode>General</c:formatCode>
                <c:ptCount val="2"/>
                <c:pt idx="0">
                  <c:v>0</c:v>
                </c:pt>
                <c:pt idx="1">
                  <c:v>0</c:v>
                </c:pt>
              </c:numCache>
            </c:numRef>
          </c:cat>
          <c:val>
            <c:numRef>
              <c:f>Total_Score_Tabels!$C$11</c:f>
              <c:numCache>
                <c:formatCode>0.00</c:formatCode>
                <c:ptCount val="1"/>
                <c:pt idx="0">
                  <c:v>0</c:v>
                </c:pt>
              </c:numCache>
            </c:numRef>
          </c:val>
          <c:extLst>
            <c:ext xmlns:c16="http://schemas.microsoft.com/office/drawing/2014/chart" uri="{C3380CC4-5D6E-409C-BE32-E72D297353CC}">
              <c16:uniqueId val="{00000000-C073-4156-9D80-7A7947E46E4E}"/>
            </c:ext>
          </c:extLst>
        </c:ser>
        <c:ser>
          <c:idx val="1"/>
          <c:order val="1"/>
          <c:tx>
            <c:strRef>
              <c:f>Total_Score_Tabels!$D$10</c:f>
              <c:strCache>
                <c:ptCount val="1"/>
                <c:pt idx="0">
                  <c:v>Male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Total_Score_Tabels!$A$11:$B$11</c:f>
              <c:numCache>
                <c:formatCode>General</c:formatCode>
                <c:ptCount val="2"/>
                <c:pt idx="0">
                  <c:v>0</c:v>
                </c:pt>
                <c:pt idx="1">
                  <c:v>0</c:v>
                </c:pt>
              </c:numCache>
            </c:numRef>
          </c:cat>
          <c:val>
            <c:numRef>
              <c:f>Total_Score_Tabels!$D$11</c:f>
              <c:numCache>
                <c:formatCode>0.00</c:formatCode>
                <c:ptCount val="1"/>
                <c:pt idx="0">
                  <c:v>0</c:v>
                </c:pt>
              </c:numCache>
            </c:numRef>
          </c:val>
          <c:extLst>
            <c:ext xmlns:c16="http://schemas.microsoft.com/office/drawing/2014/chart" uri="{C3380CC4-5D6E-409C-BE32-E72D297353CC}">
              <c16:uniqueId val="{00000001-C073-4156-9D80-7A7947E46E4E}"/>
            </c:ext>
          </c:extLst>
        </c:ser>
        <c:ser>
          <c:idx val="2"/>
          <c:order val="2"/>
          <c:tx>
            <c:strRef>
              <c:f>Total_Score_Tabels!$E$10</c:f>
              <c:strCache>
                <c:ptCount val="1"/>
                <c:pt idx="0">
                  <c:v>Other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Total_Score_Tabels!$A$11:$B$11</c:f>
              <c:numCache>
                <c:formatCode>General</c:formatCode>
                <c:ptCount val="2"/>
                <c:pt idx="0">
                  <c:v>0</c:v>
                </c:pt>
                <c:pt idx="1">
                  <c:v>0</c:v>
                </c:pt>
              </c:numCache>
            </c:numRef>
          </c:cat>
          <c:val>
            <c:numRef>
              <c:f>Total_Score_Tabels!$E$11</c:f>
              <c:numCache>
                <c:formatCode>0.00</c:formatCode>
                <c:ptCount val="1"/>
                <c:pt idx="0">
                  <c:v>0</c:v>
                </c:pt>
              </c:numCache>
            </c:numRef>
          </c:val>
          <c:extLst>
            <c:ext xmlns:c16="http://schemas.microsoft.com/office/drawing/2014/chart" uri="{C3380CC4-5D6E-409C-BE32-E72D297353CC}">
              <c16:uniqueId val="{00000002-C073-4156-9D80-7A7947E46E4E}"/>
            </c:ext>
          </c:extLst>
        </c:ser>
        <c:ser>
          <c:idx val="3"/>
          <c:order val="3"/>
          <c:tx>
            <c:strRef>
              <c:f>Total_Score_Tabels!$F$10</c:f>
              <c:strCache>
                <c:ptCount val="1"/>
                <c:pt idx="0">
                  <c:v>Prefer not to answer.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Total_Score_Tabels!$A$11:$B$11</c:f>
              <c:numCache>
                <c:formatCode>General</c:formatCode>
                <c:ptCount val="2"/>
                <c:pt idx="0">
                  <c:v>0</c:v>
                </c:pt>
                <c:pt idx="1">
                  <c:v>0</c:v>
                </c:pt>
              </c:numCache>
            </c:numRef>
          </c:cat>
          <c:val>
            <c:numRef>
              <c:f>Total_Score_Tabels!$F$11</c:f>
              <c:numCache>
                <c:formatCode>0.00</c:formatCode>
                <c:ptCount val="1"/>
                <c:pt idx="0">
                  <c:v>0</c:v>
                </c:pt>
              </c:numCache>
            </c:numRef>
          </c:val>
          <c:extLst>
            <c:ext xmlns:c16="http://schemas.microsoft.com/office/drawing/2014/chart" uri="{C3380CC4-5D6E-409C-BE32-E72D297353CC}">
              <c16:uniqueId val="{00000003-C073-4156-9D80-7A7947E46E4E}"/>
            </c:ext>
          </c:extLst>
        </c:ser>
        <c:dLbls>
          <c:dLblPos val="outEnd"/>
          <c:showLegendKey val="0"/>
          <c:showVal val="1"/>
          <c:showCatName val="0"/>
          <c:showSerName val="0"/>
          <c:showPercent val="0"/>
          <c:showBubbleSize val="0"/>
        </c:dLbls>
        <c:gapWidth val="219"/>
        <c:overlap val="-27"/>
        <c:axId val="1957816863"/>
        <c:axId val="596990943"/>
      </c:barChart>
      <c:catAx>
        <c:axId val="1957816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90943"/>
        <c:crosses val="autoZero"/>
        <c:auto val="1"/>
        <c:lblAlgn val="ctr"/>
        <c:lblOffset val="100"/>
        <c:noMultiLvlLbl val="0"/>
      </c:catAx>
      <c:valAx>
        <c:axId val="596990943"/>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78168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Total_Score_Tabels!$A$14:$B$14</c:f>
          <c:strCache>
            <c:ptCount val="2"/>
            <c:pt idx="0">
              <c:v>Total Score by Ethicity</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Total_Score_Tabels!$C$15</c:f>
              <c:strCache>
                <c:ptCount val="1"/>
                <c:pt idx="0">
                  <c:v>Hispanic or Latino/a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Total_Score_Tabels!$A$16:$B$16</c:f>
              <c:numCache>
                <c:formatCode>General</c:formatCode>
                <c:ptCount val="2"/>
                <c:pt idx="0">
                  <c:v>0</c:v>
                </c:pt>
                <c:pt idx="1">
                  <c:v>0</c:v>
                </c:pt>
              </c:numCache>
            </c:numRef>
          </c:cat>
          <c:val>
            <c:numRef>
              <c:f>Total_Score_Tabels!$C$16</c:f>
              <c:numCache>
                <c:formatCode>0.00</c:formatCode>
                <c:ptCount val="1"/>
                <c:pt idx="0">
                  <c:v>0</c:v>
                </c:pt>
              </c:numCache>
            </c:numRef>
          </c:val>
          <c:extLst>
            <c:ext xmlns:c16="http://schemas.microsoft.com/office/drawing/2014/chart" uri="{C3380CC4-5D6E-409C-BE32-E72D297353CC}">
              <c16:uniqueId val="{00000000-875E-43DB-BC92-9D3382477CBC}"/>
            </c:ext>
          </c:extLst>
        </c:ser>
        <c:ser>
          <c:idx val="1"/>
          <c:order val="1"/>
          <c:tx>
            <c:strRef>
              <c:f>Total_Score_Tabels!$D$15</c:f>
              <c:strCache>
                <c:ptCount val="1"/>
                <c:pt idx="0">
                  <c:v>Not Hispanic or Latino/a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Total_Score_Tabels!$A$16:$B$16</c:f>
              <c:numCache>
                <c:formatCode>General</c:formatCode>
                <c:ptCount val="2"/>
                <c:pt idx="0">
                  <c:v>0</c:v>
                </c:pt>
                <c:pt idx="1">
                  <c:v>0</c:v>
                </c:pt>
              </c:numCache>
            </c:numRef>
          </c:cat>
          <c:val>
            <c:numRef>
              <c:f>Total_Score_Tabels!$D$16</c:f>
              <c:numCache>
                <c:formatCode>0.00</c:formatCode>
                <c:ptCount val="1"/>
                <c:pt idx="0">
                  <c:v>0</c:v>
                </c:pt>
              </c:numCache>
            </c:numRef>
          </c:val>
          <c:extLst>
            <c:ext xmlns:c16="http://schemas.microsoft.com/office/drawing/2014/chart" uri="{C3380CC4-5D6E-409C-BE32-E72D297353CC}">
              <c16:uniqueId val="{00000001-875E-43DB-BC92-9D3382477CBC}"/>
            </c:ext>
          </c:extLst>
        </c:ser>
        <c:ser>
          <c:idx val="2"/>
          <c:order val="2"/>
          <c:tx>
            <c:strRef>
              <c:f>Total_Score_Tabels!$E$15</c:f>
              <c:strCache>
                <c:ptCount val="1"/>
                <c:pt idx="0">
                  <c:v>I prefer not to answer.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Total_Score_Tabels!$A$16:$B$16</c:f>
              <c:numCache>
                <c:formatCode>General</c:formatCode>
                <c:ptCount val="2"/>
                <c:pt idx="0">
                  <c:v>0</c:v>
                </c:pt>
                <c:pt idx="1">
                  <c:v>0</c:v>
                </c:pt>
              </c:numCache>
            </c:numRef>
          </c:cat>
          <c:val>
            <c:numRef>
              <c:f>Total_Score_Tabels!$E$16</c:f>
              <c:numCache>
                <c:formatCode>0.00</c:formatCode>
                <c:ptCount val="1"/>
                <c:pt idx="0">
                  <c:v>0</c:v>
                </c:pt>
              </c:numCache>
            </c:numRef>
          </c:val>
          <c:extLst>
            <c:ext xmlns:c16="http://schemas.microsoft.com/office/drawing/2014/chart" uri="{C3380CC4-5D6E-409C-BE32-E72D297353CC}">
              <c16:uniqueId val="{00000002-875E-43DB-BC92-9D3382477CBC}"/>
            </c:ext>
          </c:extLst>
        </c:ser>
        <c:dLbls>
          <c:dLblPos val="outEnd"/>
          <c:showLegendKey val="0"/>
          <c:showVal val="1"/>
          <c:showCatName val="0"/>
          <c:showSerName val="0"/>
          <c:showPercent val="0"/>
          <c:showBubbleSize val="0"/>
        </c:dLbls>
        <c:gapWidth val="219"/>
        <c:overlap val="-27"/>
        <c:axId val="580094975"/>
        <c:axId val="580093311"/>
      </c:barChart>
      <c:catAx>
        <c:axId val="580094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93311"/>
        <c:crosses val="autoZero"/>
        <c:auto val="1"/>
        <c:lblAlgn val="ctr"/>
        <c:lblOffset val="100"/>
        <c:noMultiLvlLbl val="0"/>
      </c:catAx>
      <c:valAx>
        <c:axId val="58009331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94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Total_Score_Tabels!$A$20:$B$20</c:f>
          <c:strCache>
            <c:ptCount val="2"/>
            <c:pt idx="0">
              <c:v>Total Score by Race</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Total_Score_Tabels!$C$26</c:f>
              <c:strCache>
                <c:ptCount val="1"/>
                <c:pt idx="0">
                  <c:v>3</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Total_Score_Tabels!$A$27:$B$27</c:f>
              <c:numCache>
                <c:formatCode>General</c:formatCode>
                <c:ptCount val="2"/>
                <c:pt idx="0">
                  <c:v>0</c:v>
                </c:pt>
                <c:pt idx="1">
                  <c:v>0</c:v>
                </c:pt>
              </c:numCache>
            </c:numRef>
          </c:cat>
          <c:val>
            <c:numRef>
              <c:f>Total_Score_Tabels!$C$27</c:f>
              <c:numCache>
                <c:formatCode>0.00</c:formatCode>
                <c:ptCount val="1"/>
                <c:pt idx="0">
                  <c:v>0</c:v>
                </c:pt>
              </c:numCache>
            </c:numRef>
          </c:val>
          <c:extLst>
            <c:ext xmlns:c16="http://schemas.microsoft.com/office/drawing/2014/chart" uri="{C3380CC4-5D6E-409C-BE32-E72D297353CC}">
              <c16:uniqueId val="{00000000-A419-479D-A95A-31981CD3915A}"/>
            </c:ext>
          </c:extLst>
        </c:ser>
        <c:ser>
          <c:idx val="1"/>
          <c:order val="1"/>
          <c:tx>
            <c:strRef>
              <c:f>Total_Score_Tabels!$D$26</c:f>
              <c:strCache>
                <c:ptCount val="1"/>
                <c:pt idx="0">
                  <c:v>4</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Total_Score_Tabels!$A$27:$B$27</c:f>
              <c:numCache>
                <c:formatCode>General</c:formatCode>
                <c:ptCount val="2"/>
                <c:pt idx="0">
                  <c:v>0</c:v>
                </c:pt>
                <c:pt idx="1">
                  <c:v>0</c:v>
                </c:pt>
              </c:numCache>
            </c:numRef>
          </c:cat>
          <c:val>
            <c:numRef>
              <c:f>Total_Score_Tabels!$D$27</c:f>
              <c:numCache>
                <c:formatCode>0.00</c:formatCode>
                <c:ptCount val="1"/>
                <c:pt idx="0">
                  <c:v>0</c:v>
                </c:pt>
              </c:numCache>
            </c:numRef>
          </c:val>
          <c:extLst>
            <c:ext xmlns:c16="http://schemas.microsoft.com/office/drawing/2014/chart" uri="{C3380CC4-5D6E-409C-BE32-E72D297353CC}">
              <c16:uniqueId val="{00000001-A419-479D-A95A-31981CD3915A}"/>
            </c:ext>
          </c:extLst>
        </c:ser>
        <c:ser>
          <c:idx val="2"/>
          <c:order val="2"/>
          <c:tx>
            <c:strRef>
              <c:f>Total_Score_Tabels!$E$26</c:f>
              <c:strCache>
                <c:ptCount val="1"/>
                <c:pt idx="0">
                  <c:v>5</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Total_Score_Tabels!$A$27:$B$27</c:f>
              <c:numCache>
                <c:formatCode>General</c:formatCode>
                <c:ptCount val="2"/>
                <c:pt idx="0">
                  <c:v>0</c:v>
                </c:pt>
                <c:pt idx="1">
                  <c:v>0</c:v>
                </c:pt>
              </c:numCache>
            </c:numRef>
          </c:cat>
          <c:val>
            <c:numRef>
              <c:f>Total_Score_Tabels!$E$27</c:f>
              <c:numCache>
                <c:formatCode>0.00</c:formatCode>
                <c:ptCount val="1"/>
                <c:pt idx="0">
                  <c:v>0</c:v>
                </c:pt>
              </c:numCache>
            </c:numRef>
          </c:val>
          <c:extLst>
            <c:ext xmlns:c16="http://schemas.microsoft.com/office/drawing/2014/chart" uri="{C3380CC4-5D6E-409C-BE32-E72D297353CC}">
              <c16:uniqueId val="{00000002-A419-479D-A95A-31981CD3915A}"/>
            </c:ext>
          </c:extLst>
        </c:ser>
        <c:ser>
          <c:idx val="3"/>
          <c:order val="3"/>
          <c:tx>
            <c:strRef>
              <c:f>Total_Score_Tabels!$F$26</c:f>
              <c:strCache>
                <c:ptCount val="1"/>
                <c:pt idx="0">
                  <c:v>6</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Total_Score_Tabels!$A$27:$B$27</c:f>
              <c:numCache>
                <c:formatCode>General</c:formatCode>
                <c:ptCount val="2"/>
                <c:pt idx="0">
                  <c:v>0</c:v>
                </c:pt>
                <c:pt idx="1">
                  <c:v>0</c:v>
                </c:pt>
              </c:numCache>
            </c:numRef>
          </c:cat>
          <c:val>
            <c:numRef>
              <c:f>Total_Score_Tabels!$F$27</c:f>
              <c:numCache>
                <c:formatCode>0.00</c:formatCode>
                <c:ptCount val="1"/>
                <c:pt idx="0">
                  <c:v>0</c:v>
                </c:pt>
              </c:numCache>
            </c:numRef>
          </c:val>
          <c:extLst>
            <c:ext xmlns:c16="http://schemas.microsoft.com/office/drawing/2014/chart" uri="{C3380CC4-5D6E-409C-BE32-E72D297353CC}">
              <c16:uniqueId val="{00000003-A419-479D-A95A-31981CD3915A}"/>
            </c:ext>
          </c:extLst>
        </c:ser>
        <c:ser>
          <c:idx val="4"/>
          <c:order val="4"/>
          <c:tx>
            <c:strRef>
              <c:f>Total_Score_Tabels!$G$26</c:f>
              <c:strCache>
                <c:ptCount val="1"/>
                <c:pt idx="0">
                  <c:v>I prefer not to answer.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Total_Score_Tabels!$A$27:$B$27</c:f>
              <c:numCache>
                <c:formatCode>General</c:formatCode>
                <c:ptCount val="2"/>
                <c:pt idx="0">
                  <c:v>0</c:v>
                </c:pt>
                <c:pt idx="1">
                  <c:v>0</c:v>
                </c:pt>
              </c:numCache>
            </c:numRef>
          </c:cat>
          <c:val>
            <c:numRef>
              <c:f>Total_Score_Tabels!$G$27</c:f>
              <c:numCache>
                <c:formatCode>0.00</c:formatCode>
                <c:ptCount val="1"/>
                <c:pt idx="0">
                  <c:v>0</c:v>
                </c:pt>
              </c:numCache>
            </c:numRef>
          </c:val>
          <c:extLst>
            <c:ext xmlns:c16="http://schemas.microsoft.com/office/drawing/2014/chart" uri="{C3380CC4-5D6E-409C-BE32-E72D297353CC}">
              <c16:uniqueId val="{00000004-A419-479D-A95A-31981CD3915A}"/>
            </c:ext>
          </c:extLst>
        </c:ser>
        <c:dLbls>
          <c:dLblPos val="outEnd"/>
          <c:showLegendKey val="0"/>
          <c:showVal val="1"/>
          <c:showCatName val="0"/>
          <c:showSerName val="0"/>
          <c:showPercent val="0"/>
          <c:showBubbleSize val="0"/>
        </c:dLbls>
        <c:gapWidth val="219"/>
        <c:overlap val="-27"/>
        <c:axId val="631925247"/>
        <c:axId val="631926495"/>
      </c:barChart>
      <c:catAx>
        <c:axId val="631925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926495"/>
        <c:crosses val="autoZero"/>
        <c:auto val="1"/>
        <c:lblAlgn val="ctr"/>
        <c:lblOffset val="100"/>
        <c:noMultiLvlLbl val="0"/>
      </c:catAx>
      <c:valAx>
        <c:axId val="63192649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925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Total_Score_Tabels!$A$25:$B$25</c:f>
          <c:strCache>
            <c:ptCount val="2"/>
            <c:pt idx="0">
              <c:v>Total Score by Grade</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Total_Score_Tabels!$C$21</c:f>
              <c:strCache>
                <c:ptCount val="1"/>
                <c:pt idx="0">
                  <c:v>American Indian or Alaskan Native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Total_Score_Tabels!$C$22</c:f>
              <c:numCache>
                <c:formatCode>0.00</c:formatCode>
                <c:ptCount val="1"/>
                <c:pt idx="0">
                  <c:v>0</c:v>
                </c:pt>
              </c:numCache>
            </c:numRef>
          </c:val>
          <c:extLst>
            <c:ext xmlns:c16="http://schemas.microsoft.com/office/drawing/2014/chart" uri="{C3380CC4-5D6E-409C-BE32-E72D297353CC}">
              <c16:uniqueId val="{00000000-5805-447C-BFD4-E77A94D03E3D}"/>
            </c:ext>
          </c:extLst>
        </c:ser>
        <c:ser>
          <c:idx val="1"/>
          <c:order val="1"/>
          <c:tx>
            <c:strRef>
              <c:f>Total_Score_Tabels!$D$21</c:f>
              <c:strCache>
                <c:ptCount val="1"/>
                <c:pt idx="0">
                  <c:v>Asian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Total_Score_Tabels!$D$22</c:f>
              <c:numCache>
                <c:formatCode>0.00</c:formatCode>
                <c:ptCount val="1"/>
                <c:pt idx="0">
                  <c:v>0</c:v>
                </c:pt>
              </c:numCache>
            </c:numRef>
          </c:val>
          <c:extLst>
            <c:ext xmlns:c16="http://schemas.microsoft.com/office/drawing/2014/chart" uri="{C3380CC4-5D6E-409C-BE32-E72D297353CC}">
              <c16:uniqueId val="{00000001-5805-447C-BFD4-E77A94D03E3D}"/>
            </c:ext>
          </c:extLst>
        </c:ser>
        <c:ser>
          <c:idx val="2"/>
          <c:order val="2"/>
          <c:tx>
            <c:strRef>
              <c:f>Total_Score_Tabels!$E$21</c:f>
              <c:strCache>
                <c:ptCount val="1"/>
                <c:pt idx="0">
                  <c:v>Black or African American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Total_Score_Tabels!$E$22</c:f>
              <c:numCache>
                <c:formatCode>0.00</c:formatCode>
                <c:ptCount val="1"/>
                <c:pt idx="0">
                  <c:v>0</c:v>
                </c:pt>
              </c:numCache>
            </c:numRef>
          </c:val>
          <c:extLst>
            <c:ext xmlns:c16="http://schemas.microsoft.com/office/drawing/2014/chart" uri="{C3380CC4-5D6E-409C-BE32-E72D297353CC}">
              <c16:uniqueId val="{00000002-5805-447C-BFD4-E77A94D03E3D}"/>
            </c:ext>
          </c:extLst>
        </c:ser>
        <c:ser>
          <c:idx val="3"/>
          <c:order val="3"/>
          <c:tx>
            <c:strRef>
              <c:f>Total_Score_Tabels!$F$21</c:f>
              <c:strCache>
                <c:ptCount val="1"/>
                <c:pt idx="0">
                  <c:v>Native Hawaiian or Pacific Islander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Total_Score_Tabels!$F$22</c:f>
              <c:numCache>
                <c:formatCode>0.00</c:formatCode>
                <c:ptCount val="1"/>
                <c:pt idx="0">
                  <c:v>0</c:v>
                </c:pt>
              </c:numCache>
            </c:numRef>
          </c:val>
          <c:extLst>
            <c:ext xmlns:c16="http://schemas.microsoft.com/office/drawing/2014/chart" uri="{C3380CC4-5D6E-409C-BE32-E72D297353CC}">
              <c16:uniqueId val="{00000003-5805-447C-BFD4-E77A94D03E3D}"/>
            </c:ext>
          </c:extLst>
        </c:ser>
        <c:ser>
          <c:idx val="4"/>
          <c:order val="4"/>
          <c:tx>
            <c:strRef>
              <c:f>Total_Score_Tabels!$G$21</c:f>
              <c:strCache>
                <c:ptCount val="1"/>
                <c:pt idx="0">
                  <c:v>White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Total_Score_Tabels!$G$22</c:f>
              <c:numCache>
                <c:formatCode>0.00</c:formatCode>
                <c:ptCount val="1"/>
                <c:pt idx="0">
                  <c:v>0</c:v>
                </c:pt>
              </c:numCache>
            </c:numRef>
          </c:val>
          <c:extLst>
            <c:ext xmlns:c16="http://schemas.microsoft.com/office/drawing/2014/chart" uri="{C3380CC4-5D6E-409C-BE32-E72D297353CC}">
              <c16:uniqueId val="{00000004-5805-447C-BFD4-E77A94D03E3D}"/>
            </c:ext>
          </c:extLst>
        </c:ser>
        <c:ser>
          <c:idx val="5"/>
          <c:order val="5"/>
          <c:tx>
            <c:strRef>
              <c:f>Total_Score_Tabels!$H$21</c:f>
              <c:strCache>
                <c:ptCount val="1"/>
                <c:pt idx="0">
                  <c:v>Multi-Racial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Total_Score_Tabels!$H$22</c:f>
              <c:numCache>
                <c:formatCode>0.00</c:formatCode>
                <c:ptCount val="1"/>
                <c:pt idx="0">
                  <c:v>0</c:v>
                </c:pt>
              </c:numCache>
            </c:numRef>
          </c:val>
          <c:extLst>
            <c:ext xmlns:c16="http://schemas.microsoft.com/office/drawing/2014/chart" uri="{C3380CC4-5D6E-409C-BE32-E72D297353CC}">
              <c16:uniqueId val="{00000005-5805-447C-BFD4-E77A94D03E3D}"/>
            </c:ext>
          </c:extLst>
        </c:ser>
        <c:ser>
          <c:idx val="6"/>
          <c:order val="6"/>
          <c:tx>
            <c:strRef>
              <c:f>Total_Score_Tabels!$I$21</c:f>
              <c:strCache>
                <c:ptCount val="1"/>
                <c:pt idx="0">
                  <c:v>I prefer not to answer.</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Total_Score_Tabels!$A$22:$B$22</c:f>
              <c:numCache>
                <c:formatCode>General</c:formatCode>
                <c:ptCount val="2"/>
                <c:pt idx="0">
                  <c:v>0</c:v>
                </c:pt>
                <c:pt idx="1">
                  <c:v>0</c:v>
                </c:pt>
              </c:numCache>
            </c:numRef>
          </c:cat>
          <c:val>
            <c:numRef>
              <c:f>Total_Score_Tabels!$I$22</c:f>
              <c:numCache>
                <c:formatCode>0.00</c:formatCode>
                <c:ptCount val="1"/>
                <c:pt idx="0">
                  <c:v>0</c:v>
                </c:pt>
              </c:numCache>
            </c:numRef>
          </c:val>
          <c:extLst>
            <c:ext xmlns:c16="http://schemas.microsoft.com/office/drawing/2014/chart" uri="{C3380CC4-5D6E-409C-BE32-E72D297353CC}">
              <c16:uniqueId val="{00000006-5805-447C-BFD4-E77A94D03E3D}"/>
            </c:ext>
          </c:extLst>
        </c:ser>
        <c:dLbls>
          <c:dLblPos val="outEnd"/>
          <c:showLegendKey val="0"/>
          <c:showVal val="1"/>
          <c:showCatName val="0"/>
          <c:showSerName val="0"/>
          <c:showPercent val="0"/>
          <c:showBubbleSize val="0"/>
        </c:dLbls>
        <c:gapWidth val="219"/>
        <c:overlap val="-27"/>
        <c:axId val="630738479"/>
        <c:axId val="630736815"/>
      </c:barChart>
      <c:catAx>
        <c:axId val="630738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36815"/>
        <c:crosses val="autoZero"/>
        <c:auto val="1"/>
        <c:lblAlgn val="ctr"/>
        <c:lblOffset val="100"/>
        <c:noMultiLvlLbl val="0"/>
      </c:catAx>
      <c:valAx>
        <c:axId val="63073681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38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(Final).xlsx]District_Gender!PivotTable6</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Elementary School Climate Survey Items </a:t>
            </a:r>
            <a:r>
              <a:rPr lang="en-US" baseline="0"/>
              <a:t>by Gender and Gender Identity: District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District_Gender!$B$4</c:f>
              <c:strCache>
                <c:ptCount val="1"/>
                <c:pt idx="0">
                  <c:v>Total</c:v>
                </c:pt>
              </c:strCache>
            </c:strRef>
          </c:tx>
          <c:spPr>
            <a:solidFill>
              <a:schemeClr val="accent1"/>
            </a:solidFill>
            <a:ln>
              <a:noFill/>
            </a:ln>
            <a:effectLst/>
          </c:spPr>
          <c:invertIfNegative val="0"/>
          <c:cat>
            <c:multiLvlStrRef>
              <c:f>District_Gender!$A$5:$A$37</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District_Gender!$B$5:$B$37</c:f>
              <c:numCache>
                <c:formatCode>General</c:formatCode>
                <c:ptCount val="11"/>
              </c:numCache>
            </c:numRef>
          </c:val>
          <c:extLst>
            <c:ext xmlns:c16="http://schemas.microsoft.com/office/drawing/2014/chart" uri="{C3380CC4-5D6E-409C-BE32-E72D297353CC}">
              <c16:uniqueId val="{00000000-4BE6-47E3-9965-D7CF3BFE9B2E}"/>
            </c:ext>
          </c:extLst>
        </c:ser>
        <c:dLbls>
          <c:showLegendKey val="0"/>
          <c:showVal val="0"/>
          <c:showCatName val="0"/>
          <c:showSerName val="0"/>
          <c:showPercent val="0"/>
          <c:showBubbleSize val="0"/>
        </c:dLbls>
        <c:gapWidth val="219"/>
        <c:overlap val="-27"/>
        <c:axId val="2083268655"/>
        <c:axId val="2083269487"/>
      </c:barChart>
      <c:catAx>
        <c:axId val="2083268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269487"/>
        <c:crosses val="autoZero"/>
        <c:auto val="1"/>
        <c:lblAlgn val="ctr"/>
        <c:lblOffset val="100"/>
        <c:noMultiLvlLbl val="0"/>
      </c:catAx>
      <c:valAx>
        <c:axId val="2083269487"/>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2686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(Final).xlsx]District_Ethnicity!PivotTable7</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Elementary School Climate Survey Items by Ethnicity: District</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District_Ethnicity!$B$4</c:f>
              <c:strCache>
                <c:ptCount val="1"/>
                <c:pt idx="0">
                  <c:v>Total</c:v>
                </c:pt>
              </c:strCache>
            </c:strRef>
          </c:tx>
          <c:spPr>
            <a:solidFill>
              <a:schemeClr val="accent1"/>
            </a:solidFill>
            <a:ln>
              <a:noFill/>
            </a:ln>
            <a:effectLst/>
          </c:spPr>
          <c:invertIfNegative val="0"/>
          <c:cat>
            <c:multiLvlStrRef>
              <c:f>District_Ethnicity!$A$5:$A$37</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District_Ethnicity!$B$5:$B$37</c:f>
              <c:numCache>
                <c:formatCode>General</c:formatCode>
                <c:ptCount val="11"/>
              </c:numCache>
            </c:numRef>
          </c:val>
          <c:extLst>
            <c:ext xmlns:c16="http://schemas.microsoft.com/office/drawing/2014/chart" uri="{C3380CC4-5D6E-409C-BE32-E72D297353CC}">
              <c16:uniqueId val="{00000000-9ECD-4832-AEE7-C28B4395552A}"/>
            </c:ext>
          </c:extLst>
        </c:ser>
        <c:dLbls>
          <c:showLegendKey val="0"/>
          <c:showVal val="0"/>
          <c:showCatName val="0"/>
          <c:showSerName val="0"/>
          <c:showPercent val="0"/>
          <c:showBubbleSize val="0"/>
        </c:dLbls>
        <c:gapWidth val="219"/>
        <c:overlap val="-27"/>
        <c:axId val="1971978303"/>
        <c:axId val="1971971647"/>
      </c:barChart>
      <c:catAx>
        <c:axId val="1971978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971647"/>
        <c:crosses val="autoZero"/>
        <c:auto val="1"/>
        <c:lblAlgn val="ctr"/>
        <c:lblOffset val="100"/>
        <c:noMultiLvlLbl val="0"/>
      </c:catAx>
      <c:valAx>
        <c:axId val="1971971647"/>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9783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(Final).xlsx]District_Race!PivotTable8</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Elementary School Climate Survey Items by Race: District</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District_Race!$B$3</c:f>
              <c:strCache>
                <c:ptCount val="1"/>
                <c:pt idx="0">
                  <c:v>Total</c:v>
                </c:pt>
              </c:strCache>
            </c:strRef>
          </c:tx>
          <c:spPr>
            <a:solidFill>
              <a:schemeClr val="accent1"/>
            </a:solidFill>
            <a:ln>
              <a:noFill/>
            </a:ln>
            <a:effectLst/>
          </c:spPr>
          <c:invertIfNegative val="0"/>
          <c:cat>
            <c:multiLvlStrRef>
              <c:f>District_Race!$A$4:$A$36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District_Race!$B$4:$B$36</c:f>
              <c:numCache>
                <c:formatCode>General</c:formatCode>
                <c:ptCount val="11"/>
              </c:numCache>
            </c:numRef>
          </c:val>
          <c:extLst>
            <c:ext xmlns:c16="http://schemas.microsoft.com/office/drawing/2014/chart" uri="{C3380CC4-5D6E-409C-BE32-E72D297353CC}">
              <c16:uniqueId val="{00000000-6DFA-4B8B-ADAD-143794F7DA2A}"/>
            </c:ext>
          </c:extLst>
        </c:ser>
        <c:dLbls>
          <c:showLegendKey val="0"/>
          <c:showVal val="0"/>
          <c:showCatName val="0"/>
          <c:showSerName val="0"/>
          <c:showPercent val="0"/>
          <c:showBubbleSize val="0"/>
        </c:dLbls>
        <c:gapWidth val="219"/>
        <c:overlap val="-27"/>
        <c:axId val="1910355999"/>
        <c:axId val="1910355583"/>
      </c:barChart>
      <c:catAx>
        <c:axId val="191035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355583"/>
        <c:crosses val="autoZero"/>
        <c:auto val="1"/>
        <c:lblAlgn val="ctr"/>
        <c:lblOffset val="100"/>
        <c:noMultiLvlLbl val="0"/>
      </c:catAx>
      <c:valAx>
        <c:axId val="1910355583"/>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3559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[Elementary SCS Reporting Template (Final).xlsx]Distrtrict_Grade!PivotTable9</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800" b="0" i="0" baseline="0">
                <a:effectLst/>
              </a:rPr>
              <a:t>Elementary School Climate Survey Items by Grade: District</a:t>
            </a:r>
            <a:endParaRPr lang="en-US">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Distrtrict_Grade!$B$3</c:f>
              <c:strCache>
                <c:ptCount val="1"/>
                <c:pt idx="0">
                  <c:v>Total</c:v>
                </c:pt>
              </c:strCache>
            </c:strRef>
          </c:tx>
          <c:spPr>
            <a:solidFill>
              <a:schemeClr val="accent1"/>
            </a:solidFill>
            <a:ln>
              <a:noFill/>
            </a:ln>
            <a:effectLst/>
          </c:spPr>
          <c:invertIfNegative val="0"/>
          <c:cat>
            <c:multiLvlStrRef>
              <c:f>Distrtrict_Grade!$A$4:$A$36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like I do well in school (merged).</c:v>
                  </c:pt>
                  <c:pt idx="2">
                    <c:v> 3. My school wants me to do well (merged).</c:v>
                  </c:pt>
                  <c:pt idx="3">
                    <c:v> 4. My school has clear rules for behavior (merged).</c:v>
                  </c:pt>
                  <c:pt idx="4">
                    <c:v> 5. Teachers treat me with respect (merged).</c:v>
                  </c:pt>
                  <c:pt idx="5">
                    <c:v> 6. Good behavior is noticed at my school (merged).</c:v>
                  </c:pt>
                  <c:pt idx="6">
                    <c:v> 7. I get along with other students (merged).</c:v>
                  </c:pt>
                  <c:pt idx="7">
                    <c:v> 8. I feel safe at school (merged).</c:v>
                  </c:pt>
                  <c:pt idx="8">
                    <c:v> 9. Students treat each other well (merged).</c:v>
                  </c:pt>
                  <c:pt idx="9">
                    <c:v> 10. There is an adult at my school who will help me if I need it (merged).</c:v>
                  </c:pt>
                  <c:pt idx="10">
                    <c:v> 11. Students in my class behave so that teachers can teach (merged).</c:v>
                  </c:pt>
                </c:lvl>
              </c:multiLvlStrCache>
            </c:multiLvlStrRef>
          </c:cat>
          <c:val>
            <c:numRef>
              <c:f>Distrtrict_Grade!$B$4:$B$36</c:f>
              <c:numCache>
                <c:formatCode>General</c:formatCode>
                <c:ptCount val="11"/>
              </c:numCache>
            </c:numRef>
          </c:val>
          <c:extLst>
            <c:ext xmlns:c16="http://schemas.microsoft.com/office/drawing/2014/chart" uri="{C3380CC4-5D6E-409C-BE32-E72D297353CC}">
              <c16:uniqueId val="{00000000-0617-4013-A76C-B541A7BE7FD1}"/>
            </c:ext>
          </c:extLst>
        </c:ser>
        <c:dLbls>
          <c:showLegendKey val="0"/>
          <c:showVal val="0"/>
          <c:showCatName val="0"/>
          <c:showSerName val="0"/>
          <c:showPercent val="0"/>
          <c:showBubbleSize val="0"/>
        </c:dLbls>
        <c:gapWidth val="219"/>
        <c:overlap val="-27"/>
        <c:axId val="1971983711"/>
        <c:axId val="1971982047"/>
      </c:barChart>
      <c:catAx>
        <c:axId val="197198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982047"/>
        <c:crosses val="autoZero"/>
        <c:auto val="1"/>
        <c:lblAlgn val="ctr"/>
        <c:lblOffset val="100"/>
        <c:noMultiLvlLbl val="0"/>
      </c:catAx>
      <c:valAx>
        <c:axId val="1971982047"/>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1983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57150</xdr:colOff>
      <xdr:row>7</xdr:row>
      <xdr:rowOff>142875</xdr:rowOff>
    </xdr:from>
    <xdr:to>
      <xdr:col>10</xdr:col>
      <xdr:colOff>361950</xdr:colOff>
      <xdr:row>22</xdr:row>
      <xdr:rowOff>28575</xdr:rowOff>
    </xdr:to>
    <xdr:graphicFrame macro="">
      <xdr:nvGraphicFramePr>
        <xdr:cNvPr id="2" name="Chart 1">
          <a:extLst>
            <a:ext uri="{FF2B5EF4-FFF2-40B4-BE49-F238E27FC236}">
              <a16:creationId xmlns:a16="http://schemas.microsoft.com/office/drawing/2014/main" id="{FBCE16E8-80D8-4E71-89A8-9AA7BA19E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23</xdr:row>
      <xdr:rowOff>133350</xdr:rowOff>
    </xdr:from>
    <xdr:to>
      <xdr:col>10</xdr:col>
      <xdr:colOff>361950</xdr:colOff>
      <xdr:row>38</xdr:row>
      <xdr:rowOff>19050</xdr:rowOff>
    </xdr:to>
    <xdr:graphicFrame macro="">
      <xdr:nvGraphicFramePr>
        <xdr:cNvPr id="3" name="Chart 2">
          <a:extLst>
            <a:ext uri="{FF2B5EF4-FFF2-40B4-BE49-F238E27FC236}">
              <a16:creationId xmlns:a16="http://schemas.microsoft.com/office/drawing/2014/main" id="{B64FD147-9B80-462A-8DE8-AA62A6DF2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xdr:colOff>
      <xdr:row>39</xdr:row>
      <xdr:rowOff>133350</xdr:rowOff>
    </xdr:from>
    <xdr:to>
      <xdr:col>10</xdr:col>
      <xdr:colOff>361950</xdr:colOff>
      <xdr:row>54</xdr:row>
      <xdr:rowOff>19050</xdr:rowOff>
    </xdr:to>
    <xdr:graphicFrame macro="">
      <xdr:nvGraphicFramePr>
        <xdr:cNvPr id="4" name="Chart 3">
          <a:extLst>
            <a:ext uri="{FF2B5EF4-FFF2-40B4-BE49-F238E27FC236}">
              <a16:creationId xmlns:a16="http://schemas.microsoft.com/office/drawing/2014/main" id="{3C643718-4EA2-4E8F-B8C0-69FD308A6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xdr:colOff>
      <xdr:row>55</xdr:row>
      <xdr:rowOff>142875</xdr:rowOff>
    </xdr:from>
    <xdr:to>
      <xdr:col>10</xdr:col>
      <xdr:colOff>371475</xdr:colOff>
      <xdr:row>70</xdr:row>
      <xdr:rowOff>28575</xdr:rowOff>
    </xdr:to>
    <xdr:graphicFrame macro="">
      <xdr:nvGraphicFramePr>
        <xdr:cNvPr id="5" name="Chart 4">
          <a:extLst>
            <a:ext uri="{FF2B5EF4-FFF2-40B4-BE49-F238E27FC236}">
              <a16:creationId xmlns:a16="http://schemas.microsoft.com/office/drawing/2014/main" id="{767F5683-E62D-432A-BFFF-743E9A9A4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57150</xdr:colOff>
      <xdr:row>71</xdr:row>
      <xdr:rowOff>142875</xdr:rowOff>
    </xdr:from>
    <xdr:to>
      <xdr:col>10</xdr:col>
      <xdr:colOff>361950</xdr:colOff>
      <xdr:row>86</xdr:row>
      <xdr:rowOff>28575</xdr:rowOff>
    </xdr:to>
    <xdr:graphicFrame macro="">
      <xdr:nvGraphicFramePr>
        <xdr:cNvPr id="6" name="Chart 5">
          <a:extLst>
            <a:ext uri="{FF2B5EF4-FFF2-40B4-BE49-F238E27FC236}">
              <a16:creationId xmlns:a16="http://schemas.microsoft.com/office/drawing/2014/main" id="{875B195F-0286-42B1-9422-FE784E672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123825</xdr:rowOff>
    </xdr:from>
    <xdr:to>
      <xdr:col>18</xdr:col>
      <xdr:colOff>0</xdr:colOff>
      <xdr:row>50</xdr:row>
      <xdr:rowOff>161925</xdr:rowOff>
    </xdr:to>
    <xdr:graphicFrame macro="">
      <xdr:nvGraphicFramePr>
        <xdr:cNvPr id="2" name="Chart 1">
          <a:extLst>
            <a:ext uri="{FF2B5EF4-FFF2-40B4-BE49-F238E27FC236}">
              <a16:creationId xmlns:a16="http://schemas.microsoft.com/office/drawing/2014/main" id="{80D4C44C-1A1B-4E47-A391-64FE1E5F4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9525</xdr:rowOff>
    </xdr:from>
    <xdr:to>
      <xdr:col>18</xdr:col>
      <xdr:colOff>0</xdr:colOff>
      <xdr:row>74</xdr:row>
      <xdr:rowOff>47625</xdr:rowOff>
    </xdr:to>
    <xdr:graphicFrame macro="">
      <xdr:nvGraphicFramePr>
        <xdr:cNvPr id="3" name="Chart 2">
          <a:extLst>
            <a:ext uri="{FF2B5EF4-FFF2-40B4-BE49-F238E27FC236}">
              <a16:creationId xmlns:a16="http://schemas.microsoft.com/office/drawing/2014/main" id="{724B76DB-96E0-4A6F-95E2-15385DA95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xdr:colOff>
      <xdr:row>80</xdr:row>
      <xdr:rowOff>19050</xdr:rowOff>
    </xdr:from>
    <xdr:to>
      <xdr:col>30</xdr:col>
      <xdr:colOff>9524</xdr:colOff>
      <xdr:row>99</xdr:row>
      <xdr:rowOff>57150</xdr:rowOff>
    </xdr:to>
    <xdr:graphicFrame macro="">
      <xdr:nvGraphicFramePr>
        <xdr:cNvPr id="4" name="Chart 3">
          <a:extLst>
            <a:ext uri="{FF2B5EF4-FFF2-40B4-BE49-F238E27FC236}">
              <a16:creationId xmlns:a16="http://schemas.microsoft.com/office/drawing/2014/main" id="{1A81F9EE-A479-4BDF-AA2D-C519DC44C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104</xdr:row>
      <xdr:rowOff>142875</xdr:rowOff>
    </xdr:from>
    <xdr:to>
      <xdr:col>18</xdr:col>
      <xdr:colOff>0</xdr:colOff>
      <xdr:row>123</xdr:row>
      <xdr:rowOff>180975</xdr:rowOff>
    </xdr:to>
    <xdr:graphicFrame macro="">
      <xdr:nvGraphicFramePr>
        <xdr:cNvPr id="5" name="Chart 4">
          <a:extLst>
            <a:ext uri="{FF2B5EF4-FFF2-40B4-BE49-F238E27FC236}">
              <a16:creationId xmlns:a16="http://schemas.microsoft.com/office/drawing/2014/main" id="{51C11DCE-E00F-4F2F-BB20-F04698366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9525</xdr:colOff>
      <xdr:row>4</xdr:row>
      <xdr:rowOff>123826</xdr:rowOff>
    </xdr:from>
    <xdr:to>
      <xdr:col>0</xdr:col>
      <xdr:colOff>1838325</xdr:colOff>
      <xdr:row>10</xdr:row>
      <xdr:rowOff>142876</xdr:rowOff>
    </xdr:to>
    <mc:AlternateContent xmlns:mc="http://schemas.openxmlformats.org/markup-compatibility/2006" xmlns:a14="http://schemas.microsoft.com/office/drawing/2010/main">
      <mc:Choice Requires="a14">
        <xdr:graphicFrame macro="">
          <xdr:nvGraphicFramePr>
            <xdr:cNvPr id="6" name="School Year 1">
              <a:extLst>
                <a:ext uri="{FF2B5EF4-FFF2-40B4-BE49-F238E27FC236}">
                  <a16:creationId xmlns:a16="http://schemas.microsoft.com/office/drawing/2014/main" id="{F178AE8F-9F4E-4E9D-9CC7-9C771CCF1DE1}"/>
                </a:ext>
              </a:extLst>
            </xdr:cNvPr>
            <xdr:cNvGraphicFramePr/>
          </xdr:nvGraphicFramePr>
          <xdr:xfrm>
            <a:off x="0" y="0"/>
            <a:ext cx="0" cy="0"/>
          </xdr:xfrm>
          <a:graphic>
            <a:graphicData uri="http://schemas.microsoft.com/office/drawing/2010/slicer">
              <sle:slicer xmlns:sle="http://schemas.microsoft.com/office/drawing/2010/slicer" name="School Year 1"/>
            </a:graphicData>
          </a:graphic>
        </xdr:graphicFrame>
      </mc:Choice>
      <mc:Fallback xmlns="">
        <xdr:sp macro="" textlink="">
          <xdr:nvSpPr>
            <xdr:cNvPr id="0" name=""/>
            <xdr:cNvSpPr>
              <a:spLocks noTextEdit="1"/>
            </xdr:cNvSpPr>
          </xdr:nvSpPr>
          <xdr:spPr>
            <a:xfrm>
              <a:off x="9525" y="885826"/>
              <a:ext cx="1828800"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12</xdr:row>
      <xdr:rowOff>0</xdr:rowOff>
    </xdr:from>
    <xdr:to>
      <xdr:col>18</xdr:col>
      <xdr:colOff>0</xdr:colOff>
      <xdr:row>31</xdr:row>
      <xdr:rowOff>38100</xdr:rowOff>
    </xdr:to>
    <xdr:graphicFrame macro="">
      <xdr:nvGraphicFramePr>
        <xdr:cNvPr id="7" name="Chart 6">
          <a:extLst>
            <a:ext uri="{FF2B5EF4-FFF2-40B4-BE49-F238E27FC236}">
              <a16:creationId xmlns:a16="http://schemas.microsoft.com/office/drawing/2014/main" id="{DA95C459-82A2-478C-974E-5D45905D4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80963</xdr:rowOff>
    </xdr:from>
    <xdr:to>
      <xdr:col>0</xdr:col>
      <xdr:colOff>1809750</xdr:colOff>
      <xdr:row>13</xdr:row>
      <xdr:rowOff>176213</xdr:rowOff>
    </xdr:to>
    <mc:AlternateContent xmlns:mc="http://schemas.openxmlformats.org/markup-compatibility/2006" xmlns:a14="http://schemas.microsoft.com/office/drawing/2010/main">
      <mc:Choice Requires="a14">
        <xdr:graphicFrame macro="">
          <xdr:nvGraphicFramePr>
            <xdr:cNvPr id="5" name="School">
              <a:extLst>
                <a:ext uri="{FF2B5EF4-FFF2-40B4-BE49-F238E27FC236}">
                  <a16:creationId xmlns:a16="http://schemas.microsoft.com/office/drawing/2014/main" id="{447F646A-411B-4ECF-87BF-7C8BC8F54F78}"/>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0" y="271463"/>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1974850</xdr:colOff>
      <xdr:row>1</xdr:row>
      <xdr:rowOff>106363</xdr:rowOff>
    </xdr:from>
    <xdr:to>
      <xdr:col>1</xdr:col>
      <xdr:colOff>1371600</xdr:colOff>
      <xdr:row>14</xdr:row>
      <xdr:rowOff>11113</xdr:rowOff>
    </xdr:to>
    <mc:AlternateContent xmlns:mc="http://schemas.openxmlformats.org/markup-compatibility/2006" xmlns:a14="http://schemas.microsoft.com/office/drawing/2010/main">
      <mc:Choice Requires="a14">
        <xdr:graphicFrame macro="">
          <xdr:nvGraphicFramePr>
            <xdr:cNvPr id="6" name="School Year">
              <a:extLst>
                <a:ext uri="{FF2B5EF4-FFF2-40B4-BE49-F238E27FC236}">
                  <a16:creationId xmlns:a16="http://schemas.microsoft.com/office/drawing/2014/main" id="{296B9A4A-1DDC-455A-A4CA-916569D80082}"/>
                </a:ext>
              </a:extLst>
            </xdr:cNvPr>
            <xdr:cNvGraphicFramePr/>
          </xdr:nvGraphicFramePr>
          <xdr:xfrm>
            <a:off x="0" y="0"/>
            <a:ext cx="0" cy="0"/>
          </xdr:xfrm>
          <a:graphic>
            <a:graphicData uri="http://schemas.microsoft.com/office/drawing/2010/slicer">
              <sle:slicer xmlns:sle="http://schemas.microsoft.com/office/drawing/2010/slicer" name="School Year"/>
            </a:graphicData>
          </a:graphic>
        </xdr:graphicFrame>
      </mc:Choice>
      <mc:Fallback xmlns="">
        <xdr:sp macro="" textlink="">
          <xdr:nvSpPr>
            <xdr:cNvPr id="0" name=""/>
            <xdr:cNvSpPr>
              <a:spLocks noTextEdit="1"/>
            </xdr:cNvSpPr>
          </xdr:nvSpPr>
          <xdr:spPr>
            <a:xfrm>
              <a:off x="1974850" y="296863"/>
              <a:ext cx="18097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36</xdr:row>
      <xdr:rowOff>25400</xdr:rowOff>
    </xdr:from>
    <xdr:to>
      <xdr:col>17</xdr:col>
      <xdr:colOff>552450</xdr:colOff>
      <xdr:row>55</xdr:row>
      <xdr:rowOff>63500</xdr:rowOff>
    </xdr:to>
    <xdr:graphicFrame macro="">
      <xdr:nvGraphicFramePr>
        <xdr:cNvPr id="7" name="Chart 6">
          <a:extLst>
            <a:ext uri="{FF2B5EF4-FFF2-40B4-BE49-F238E27FC236}">
              <a16:creationId xmlns:a16="http://schemas.microsoft.com/office/drawing/2014/main" id="{5FB87120-FFFA-446C-805A-A237A66F7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18</xdr:col>
      <xdr:colOff>0</xdr:colOff>
      <xdr:row>84</xdr:row>
      <xdr:rowOff>47625</xdr:rowOff>
    </xdr:to>
    <xdr:graphicFrame macro="">
      <xdr:nvGraphicFramePr>
        <xdr:cNvPr id="8" name="Chart 7">
          <a:extLst>
            <a:ext uri="{FF2B5EF4-FFF2-40B4-BE49-F238E27FC236}">
              <a16:creationId xmlns:a16="http://schemas.microsoft.com/office/drawing/2014/main" id="{99592567-9599-4431-9FA8-8910FBA9D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90</xdr:row>
      <xdr:rowOff>38100</xdr:rowOff>
    </xdr:from>
    <xdr:to>
      <xdr:col>27</xdr:col>
      <xdr:colOff>1828800</xdr:colOff>
      <xdr:row>109</xdr:row>
      <xdr:rowOff>76200</xdr:rowOff>
    </xdr:to>
    <xdr:graphicFrame macro="">
      <xdr:nvGraphicFramePr>
        <xdr:cNvPr id="9" name="Chart 8">
          <a:extLst>
            <a:ext uri="{FF2B5EF4-FFF2-40B4-BE49-F238E27FC236}">
              <a16:creationId xmlns:a16="http://schemas.microsoft.com/office/drawing/2014/main" id="{617B8FBE-8F70-41D4-B940-5C0FA8AE2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114</xdr:row>
      <xdr:rowOff>136525</xdr:rowOff>
    </xdr:from>
    <xdr:to>
      <xdr:col>27</xdr:col>
      <xdr:colOff>1828800</xdr:colOff>
      <xdr:row>133</xdr:row>
      <xdr:rowOff>174625</xdr:rowOff>
    </xdr:to>
    <xdr:graphicFrame macro="">
      <xdr:nvGraphicFramePr>
        <xdr:cNvPr id="10" name="Chart 9">
          <a:extLst>
            <a:ext uri="{FF2B5EF4-FFF2-40B4-BE49-F238E27FC236}">
              <a16:creationId xmlns:a16="http://schemas.microsoft.com/office/drawing/2014/main" id="{62DFDB1C-E962-4D54-BA54-F7F86F4BE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15</xdr:row>
      <xdr:rowOff>158750</xdr:rowOff>
    </xdr:from>
    <xdr:to>
      <xdr:col>18</xdr:col>
      <xdr:colOff>0</xdr:colOff>
      <xdr:row>35</xdr:row>
      <xdr:rowOff>6350</xdr:rowOff>
    </xdr:to>
    <xdr:graphicFrame macro="">
      <xdr:nvGraphicFramePr>
        <xdr:cNvPr id="2" name="Chart 1">
          <a:extLst>
            <a:ext uri="{FF2B5EF4-FFF2-40B4-BE49-F238E27FC236}">
              <a16:creationId xmlns:a16="http://schemas.microsoft.com/office/drawing/2014/main" id="{82273403-DF12-496C-B642-CD039DD4C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0.65104</cdr:x>
      <cdr:y>0.01823</cdr:y>
    </cdr:from>
    <cdr:to>
      <cdr:x>0.87413</cdr:x>
      <cdr:y>0.26823</cdr:y>
    </cdr:to>
    <cdr:sp macro="" textlink="">
      <cdr:nvSpPr>
        <cdr:cNvPr id="3"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6"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7"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8"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9"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10"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11"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12"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13"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14"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15"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16"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17"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18"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19"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20"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21"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22"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23"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24"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25"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26"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27"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28"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29"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30"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31"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32"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33"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34"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35"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36"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37"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38"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39"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40"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41"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42"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43"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44"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45"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46"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47"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48"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49"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50"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0.65104</cdr:x>
      <cdr:y>0.01823</cdr:y>
    </cdr:from>
    <cdr:to>
      <cdr:x>0.87413</cdr:x>
      <cdr:y>0.26823</cdr:y>
    </cdr:to>
    <cdr:sp macro="" textlink="">
      <cdr:nvSpPr>
        <cdr:cNvPr id="51" name="TextBox 2">
          <a:extLst xmlns:a="http://schemas.openxmlformats.org/drawingml/2006/main">
            <a:ext uri="{FF2B5EF4-FFF2-40B4-BE49-F238E27FC236}">
              <a16:creationId xmlns:a16="http://schemas.microsoft.com/office/drawing/2014/main" id="{86ACD836-AA0D-8CC0-C256-4C6AB2F31E3A}"/>
            </a:ext>
          </a:extLst>
        </cdr:cNvPr>
        <cdr:cNvSpPr txBox="1"/>
      </cdr:nvSpPr>
      <cdr:spPr>
        <a:xfrm xmlns:a="http://schemas.openxmlformats.org/drawingml/2006/main">
          <a:off x="7143749" y="66675"/>
          <a:ext cx="2447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0.6901</cdr:x>
      <cdr:y>0.04948</cdr:y>
    </cdr:from>
    <cdr:to>
      <cdr:x>0.77344</cdr:x>
      <cdr:y>0.29948</cdr:y>
    </cdr:to>
    <cdr:sp macro="" textlink="">
      <cdr:nvSpPr>
        <cdr:cNvPr id="52" name="TextBox 5">
          <a:extLst xmlns:a="http://schemas.openxmlformats.org/drawingml/2006/main">
            <a:ext uri="{FF2B5EF4-FFF2-40B4-BE49-F238E27FC236}">
              <a16:creationId xmlns:a16="http://schemas.microsoft.com/office/drawing/2014/main" id="{4BAE67CF-6071-CD9F-806E-884EA6A5F965}"/>
            </a:ext>
          </a:extLst>
        </cdr:cNvPr>
        <cdr:cNvSpPr txBox="1"/>
      </cdr:nvSpPr>
      <cdr:spPr>
        <a:xfrm xmlns:a="http://schemas.openxmlformats.org/drawingml/2006/main">
          <a:off x="7572375" y="180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y, Gordon" refreshedDate="44934.518524999999" createdVersion="8" refreshedVersion="8" minRefreshableVersion="3" recordCount="1" xr:uid="{C649507F-900F-4FB2-9FC8-DA5E8BF59F39}">
  <cacheSource type="worksheet">
    <worksheetSource name="CleanedData"/>
  </cacheSource>
  <cacheFields count="23">
    <cacheField name="Timestamp" numFmtId="22">
      <sharedItems containsNonDate="0" containsString="0" containsBlank="1"/>
    </cacheField>
    <cacheField name="School" numFmtId="0">
      <sharedItems containsNonDate="0" containsBlank="1" count="5">
        <m/>
        <s v="Option 2" u="1"/>
        <s v="Bancroft" u="1"/>
        <s v="Option 1" u="1"/>
        <s v="Border Star" u="1"/>
      </sharedItems>
    </cacheField>
    <cacheField name="What is your preferred Language? _x000a__x000a_¿Cuál es tu idioma preferido?_x000a_" numFmtId="0">
      <sharedItems containsNonDate="0" containsString="0" containsBlank="1"/>
    </cacheField>
    <cacheField name="Month" numFmtId="0">
      <sharedItems containsNonDate="0" containsString="0" containsBlank="1"/>
    </cacheField>
    <cacheField name="Year" numFmtId="0">
      <sharedItems containsNonDate="0" containsString="0" containsBlank="1" containsNumber="1" containsInteger="1" minValue="2021" maxValue="2022" count="3">
        <m/>
        <n v="2022" u="1"/>
        <n v="2021" u="1"/>
      </sharedItems>
    </cacheField>
    <cacheField name="School Year" numFmtId="0">
      <sharedItems containsNonDate="0" containsBlank="1" count="3">
        <m/>
        <s v="SY22/23" u="1"/>
        <s v="SY21/22" u="1"/>
      </sharedItems>
    </cacheField>
    <cacheField name="Gender or gender identity" numFmtId="0">
      <sharedItems containsNonDate="0" containsBlank="1" count="2">
        <m/>
        <s v="Male" u="1"/>
      </sharedItems>
    </cacheField>
    <cacheField name="Ethnicity" numFmtId="0">
      <sharedItems containsNonDate="0" containsBlank="1" count="3">
        <m/>
        <s v="Not Hispanic or Latino/a" u="1"/>
        <s v="Hispanic or Latino/a" u="1"/>
      </sharedItems>
    </cacheField>
    <cacheField name="Race" numFmtId="0">
      <sharedItems containsNonDate="0" containsBlank="1" count="3">
        <m/>
        <s v="Multi-Racial" u="1"/>
        <s v="White" u="1"/>
      </sharedItems>
    </cacheField>
    <cacheField name="Multi-racial" numFmtId="0">
      <sharedItems containsNonDate="0" containsString="0" containsBlank="1"/>
    </cacheField>
    <cacheField name="Other Ethnic Group" numFmtId="0">
      <sharedItems containsNonDate="0" containsString="0" containsBlank="1"/>
    </cacheField>
    <cacheField name="Grade Level" numFmtId="0">
      <sharedItems containsNonDate="0" containsBlank="1" count="3">
        <m/>
        <s v="3" u="1"/>
        <s v="6" u="1"/>
      </sharedItems>
    </cacheField>
    <cacheField name="1. I like school (merged)." numFmtId="0">
      <sharedItems containsNonDate="0" containsString="0" containsBlank="1"/>
    </cacheField>
    <cacheField name="2. I feel like I do well in school (merged)." numFmtId="0">
      <sharedItems containsNonDate="0" containsString="0" containsBlank="1"/>
    </cacheField>
    <cacheField name="3. My school wants me to do well (merged)." numFmtId="0">
      <sharedItems containsNonDate="0" containsString="0" containsBlank="1"/>
    </cacheField>
    <cacheField name="4. My school has clear rules for behavior (merged)." numFmtId="0">
      <sharedItems containsNonDate="0" containsString="0" containsBlank="1"/>
    </cacheField>
    <cacheField name="5. Teachers treat me with respect (merged)." numFmtId="0">
      <sharedItems containsNonDate="0" containsString="0" containsBlank="1"/>
    </cacheField>
    <cacheField name="6. Good behavior is noticed at my school (merged)." numFmtId="0">
      <sharedItems containsNonDate="0" containsString="0" containsBlank="1"/>
    </cacheField>
    <cacheField name="7. I get along with other students (merged)." numFmtId="0">
      <sharedItems containsNonDate="0" containsString="0" containsBlank="1"/>
    </cacheField>
    <cacheField name="8. I feel safe at school (merged)." numFmtId="0">
      <sharedItems containsNonDate="0" containsString="0" containsBlank="1"/>
    </cacheField>
    <cacheField name="9. Students treat each other well (merged)." numFmtId="0">
      <sharedItems containsNonDate="0" containsString="0" containsBlank="1"/>
    </cacheField>
    <cacheField name="10. There is an adult at my school who will help me if I need it (merged)." numFmtId="0">
      <sharedItems containsNonDate="0" containsString="0" containsBlank="1"/>
    </cacheField>
    <cacheField name="11. Students in my class behave so that teachers can teach (merged)." numFmtId="0">
      <sharedItems containsNonDate="0" containsString="0" containsBlank="1"/>
    </cacheField>
  </cacheFields>
  <extLst>
    <ext xmlns:x14="http://schemas.microsoft.com/office/spreadsheetml/2009/9/main" uri="{725AE2AE-9491-48be-B2B4-4EB974FC3084}">
      <x14:pivotCacheDefinition pivotCacheId="3092872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m/>
    <m/>
    <x v="0"/>
    <x v="0"/>
    <x v="0"/>
    <x v="0"/>
    <x v="0"/>
    <m/>
    <m/>
    <x v="0"/>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149DDC3-156B-46DB-B2B2-4205BA11B956}"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3:A4" firstHeaderRow="1" firstDataRow="2" firstDataCol="0"/>
  <pivotFields count="23">
    <pivotField numFmtId="22" showAll="0"/>
    <pivotField axis="axisCol" showAll="0">
      <items count="6">
        <item m="1" x="3"/>
        <item m="1" x="1"/>
        <item x="0"/>
        <item m="1" x="2"/>
        <item m="1" x="4"/>
        <item t="default"/>
      </items>
    </pivotField>
    <pivotField showAll="0"/>
    <pivotField showAll="0"/>
    <pivotField showAll="0"/>
    <pivotField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
  </colFields>
  <colItems count="1">
    <i>
      <x v="2"/>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63B2995-4E33-4C98-93B3-679663DEFDF0}" name="PivotTable1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5:N7" firstHeaderRow="0" firstDataRow="1" firstDataCol="1" rowPageCount="1" colPageCount="1"/>
  <pivotFields count="23">
    <pivotField numFmtId="22" showAll="0"/>
    <pivotField axis="axisRow" showAll="0">
      <items count="6">
        <item m="1" x="3"/>
        <item m="1" x="1"/>
        <item x="0"/>
        <item m="1" x="2"/>
        <item m="1" x="4"/>
        <item t="default"/>
      </items>
    </pivotField>
    <pivotField showAll="0"/>
    <pivotField showAll="0"/>
    <pivotField showAll="0"/>
    <pivotField axis="axisPage" showAll="0">
      <items count="4">
        <item m="1" x="1"/>
        <item x="0"/>
        <item m="1"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1">
    <field x="-2"/>
  </colFields>
  <colItems count="11">
    <i>
      <x/>
    </i>
    <i i="1">
      <x v="1"/>
    </i>
    <i i="2">
      <x v="2"/>
    </i>
    <i i="3">
      <x v="3"/>
    </i>
    <i i="4">
      <x v="4"/>
    </i>
    <i i="5">
      <x v="5"/>
    </i>
    <i i="6">
      <x v="6"/>
    </i>
    <i i="7">
      <x v="7"/>
    </i>
    <i i="8">
      <x v="8"/>
    </i>
    <i i="9">
      <x v="9"/>
    </i>
    <i i="10">
      <x v="10"/>
    </i>
  </colItems>
  <pageFields count="1">
    <pageField fld="5" hier="-1"/>
  </pageField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A5DFE19C-CCF4-427C-8448-A44BA2DAD837}" name="PivotTable6"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86:B88" firstHeaderRow="1" firstDataRow="2"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
    <i>
      <x v="2"/>
    </i>
  </colItems>
  <dataFields count="1">
    <dataField name="Count of Ethnicity"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DA7E1A9-22ED-4CF2-9E55-6E405319F5E7}" name="PivotTable5"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57:B59" firstHeaderRow="1" firstDataRow="2"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6"/>
  </colFields>
  <colItems count="1">
    <i>
      <x v="1"/>
    </i>
  </colItems>
  <dataFields count="1">
    <dataField name="Count of Gender or gender identi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43CFD2F-420C-43F5-AA26-13BCF1CB743F}" name="PivotTable8"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136:B138" firstHeaderRow="1" firstDataRow="2"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showAll="0"/>
    <pivotField showAll="0"/>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1"/>
  </colFields>
  <colItems count="1">
    <i>
      <x v="2"/>
    </i>
  </colItems>
  <dataFields count="1">
    <dataField name="Count of Grade Level"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DC489AB7-7E6B-471E-BB8A-868776C447A0}" name="PivotTable7"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111:B113" firstHeaderRow="1" firstDataRow="2"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8"/>
  </colFields>
  <colItems count="1">
    <i>
      <x v="2"/>
    </i>
  </colItems>
  <dataFields count="1">
    <dataField name="Count of Rac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E10BEA56-4E06-4FF6-810F-63D8FFDD28B2}" name="PivotTable1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X8" firstHeaderRow="1" firstDataRow="3" firstDataCol="1" rowPageCount="1" colPageCount="1"/>
  <pivotFields count="23">
    <pivotField numFmtId="22" showAll="0"/>
    <pivotField axis="axisRow" showAll="0">
      <items count="6">
        <item m="1" x="3"/>
        <item m="1" x="1"/>
        <item x="0"/>
        <item m="1" x="2"/>
        <item m="1" x="4"/>
        <item t="default"/>
      </items>
    </pivotField>
    <pivotField showAll="0"/>
    <pivotField showAll="0"/>
    <pivotField showAll="0"/>
    <pivotField axis="axisPage" showAll="0">
      <items count="4">
        <item m="1" x="1"/>
        <item x="0"/>
        <item m="1" x="2"/>
        <item t="default"/>
      </items>
    </pivotField>
    <pivotField axis="axisCol"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6"/>
  </colFields>
  <colItems count="22">
    <i>
      <x/>
      <x v="1"/>
    </i>
    <i i="1">
      <x v="1"/>
      <x v="1"/>
    </i>
    <i i="2">
      <x v="2"/>
      <x v="1"/>
    </i>
    <i i="3">
      <x v="3"/>
      <x v="1"/>
    </i>
    <i i="4">
      <x v="4"/>
      <x v="1"/>
    </i>
    <i i="5">
      <x v="5"/>
      <x v="1"/>
    </i>
    <i i="6">
      <x v="6"/>
      <x v="1"/>
    </i>
    <i i="7">
      <x v="7"/>
      <x v="1"/>
    </i>
    <i i="8">
      <x v="8"/>
      <x v="1"/>
    </i>
    <i i="9">
      <x v="9"/>
      <x v="1"/>
    </i>
    <i i="10">
      <x v="10"/>
      <x v="1"/>
    </i>
    <i t="grand">
      <x/>
    </i>
    <i t="grand" i="1">
      <x/>
    </i>
    <i t="grand" i="2">
      <x/>
    </i>
    <i t="grand" i="3">
      <x/>
    </i>
    <i t="grand" i="4">
      <x/>
    </i>
    <i t="grand" i="5">
      <x/>
    </i>
    <i t="grand" i="6">
      <x/>
    </i>
    <i t="grand" i="7">
      <x/>
    </i>
    <i t="grand" i="8">
      <x/>
    </i>
    <i t="grand" i="9">
      <x/>
    </i>
    <i t="grand" i="10">
      <x/>
    </i>
  </colItems>
  <pageFields count="1">
    <pageField fld="5" hier="-1"/>
  </pageField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1BBC5D58-23EB-42DF-9EA6-C3F3C8A3A18A}" name="PivotTable1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X8" firstHeaderRow="1" firstDataRow="3" firstDataCol="1" rowPageCount="1" colPageCount="1"/>
  <pivotFields count="23">
    <pivotField numFmtId="22" showAll="0"/>
    <pivotField axis="axisRow" showAll="0">
      <items count="6">
        <item m="1" x="3"/>
        <item m="1" x="1"/>
        <item x="0"/>
        <item m="1" x="2"/>
        <item m="1" x="4"/>
        <item t="default"/>
      </items>
    </pivotField>
    <pivotField showAll="0"/>
    <pivotField showAll="0"/>
    <pivotField showAll="0"/>
    <pivotField axis="axisPage" showAll="0">
      <items count="4">
        <item m="1" x="1"/>
        <item x="0"/>
        <item m="1" x="2"/>
        <item t="default"/>
      </items>
    </pivotField>
    <pivotField showAll="0"/>
    <pivotField axis="axisCol" showAll="0">
      <items count="4">
        <item m="1" x="2"/>
        <item m="1" x="1"/>
        <item x="0"/>
        <item t="default"/>
      </items>
    </pivotField>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7"/>
  </colFields>
  <colItems count="22">
    <i>
      <x/>
      <x v="2"/>
    </i>
    <i i="1">
      <x v="1"/>
      <x v="2"/>
    </i>
    <i i="2">
      <x v="2"/>
      <x v="2"/>
    </i>
    <i i="3">
      <x v="3"/>
      <x v="2"/>
    </i>
    <i i="4">
      <x v="4"/>
      <x v="2"/>
    </i>
    <i i="5">
      <x v="5"/>
      <x v="2"/>
    </i>
    <i i="6">
      <x v="6"/>
      <x v="2"/>
    </i>
    <i i="7">
      <x v="7"/>
      <x v="2"/>
    </i>
    <i i="8">
      <x v="8"/>
      <x v="2"/>
    </i>
    <i i="9">
      <x v="9"/>
      <x v="2"/>
    </i>
    <i i="10">
      <x v="10"/>
      <x v="2"/>
    </i>
    <i t="grand">
      <x/>
    </i>
    <i t="grand" i="1">
      <x/>
    </i>
    <i t="grand" i="2">
      <x/>
    </i>
    <i t="grand" i="3">
      <x/>
    </i>
    <i t="grand" i="4">
      <x/>
    </i>
    <i t="grand" i="5">
      <x/>
    </i>
    <i t="grand" i="6">
      <x/>
    </i>
    <i t="grand" i="7">
      <x/>
    </i>
    <i t="grand" i="8">
      <x/>
    </i>
    <i t="grand" i="9">
      <x/>
    </i>
    <i t="grand" i="10">
      <x/>
    </i>
  </colItems>
  <pageFields count="1">
    <pageField fld="5" hier="-1"/>
  </pageField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1C5A3848-5F8E-410F-9AF6-B759ED2B2863}" name="PivotTable1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X8" firstHeaderRow="1" firstDataRow="3" firstDataCol="1" rowPageCount="1" colPageCount="1"/>
  <pivotFields count="23">
    <pivotField numFmtId="22" showAll="0"/>
    <pivotField axis="axisRow" showAll="0">
      <items count="6">
        <item m="1" x="3"/>
        <item m="1" x="1"/>
        <item x="0"/>
        <item m="1" x="2"/>
        <item m="1" x="4"/>
        <item t="default"/>
      </items>
    </pivotField>
    <pivotField showAll="0"/>
    <pivotField showAll="0"/>
    <pivotField axis="axisPage" showAll="0">
      <items count="4">
        <item m="1" x="1"/>
        <item m="1" x="2"/>
        <item x="0"/>
        <item t="default"/>
      </items>
    </pivotField>
    <pivotField showAll="0"/>
    <pivotField showAll="0"/>
    <pivotField showAll="0"/>
    <pivotField axis="axisCol" showAll="0">
      <items count="4">
        <item m="1" x="1"/>
        <item m="1" x="2"/>
        <item x="0"/>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8"/>
  </colFields>
  <colItems count="22">
    <i>
      <x/>
      <x v="2"/>
    </i>
    <i i="1">
      <x v="1"/>
      <x v="2"/>
    </i>
    <i i="2">
      <x v="2"/>
      <x v="2"/>
    </i>
    <i i="3">
      <x v="3"/>
      <x v="2"/>
    </i>
    <i i="4">
      <x v="4"/>
      <x v="2"/>
    </i>
    <i i="5">
      <x v="5"/>
      <x v="2"/>
    </i>
    <i i="6">
      <x v="6"/>
      <x v="2"/>
    </i>
    <i i="7">
      <x v="7"/>
      <x v="2"/>
    </i>
    <i i="8">
      <x v="8"/>
      <x v="2"/>
    </i>
    <i i="9">
      <x v="9"/>
      <x v="2"/>
    </i>
    <i i="10">
      <x v="10"/>
      <x v="2"/>
    </i>
    <i t="grand">
      <x/>
    </i>
    <i t="grand" i="1">
      <x/>
    </i>
    <i t="grand" i="2">
      <x/>
    </i>
    <i t="grand" i="3">
      <x/>
    </i>
    <i t="grand" i="4">
      <x/>
    </i>
    <i t="grand" i="5">
      <x/>
    </i>
    <i t="grand" i="6">
      <x/>
    </i>
    <i t="grand" i="7">
      <x/>
    </i>
    <i t="grand" i="8">
      <x/>
    </i>
    <i t="grand" i="9">
      <x/>
    </i>
    <i t="grand" i="10">
      <x/>
    </i>
  </colItems>
  <pageFields count="1">
    <pageField fld="4" hier="-1"/>
  </pageField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BAF48CB-641A-47BA-A9EE-E7FE2B8A69B5}" name="PivotTable1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M7" firstHeaderRow="1" firstDataRow="3" firstDataCol="1" rowPageCount="1" colPageCount="1"/>
  <pivotFields count="23">
    <pivotField numFmtId="22" showAll="0"/>
    <pivotField axis="axisRow" showAll="0">
      <items count="6">
        <item h="1" m="1" x="3"/>
        <item m="1" x="1"/>
        <item h="1" x="0"/>
        <item h="1" m="1" x="2"/>
        <item h="1" m="1" x="4"/>
        <item t="default"/>
      </items>
    </pivotField>
    <pivotField showAll="0"/>
    <pivotField showAll="0"/>
    <pivotField showAll="0"/>
    <pivotField axis="axisPage" showAll="0">
      <items count="4">
        <item m="1" x="1"/>
        <item x="0"/>
        <item m="1" x="2"/>
        <item t="default"/>
      </items>
    </pivotField>
    <pivotField showAll="0"/>
    <pivotField showAll="0"/>
    <pivotField showAll="0"/>
    <pivotField showAll="0"/>
    <pivotField showAll="0"/>
    <pivotField axis="axisCol" showAll="0">
      <items count="4">
        <item m="1" x="1"/>
        <item m="1" x="2"/>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1">
    <i t="grand">
      <x/>
    </i>
  </rowItems>
  <colFields count="2">
    <field x="-2"/>
    <field x="11"/>
  </colFields>
  <colItems count="11">
    <i t="grand">
      <x/>
    </i>
    <i t="grand" i="1">
      <x v="1"/>
    </i>
    <i t="grand" i="2">
      <x v="2"/>
    </i>
    <i t="grand" i="3">
      <x v="3"/>
    </i>
    <i t="grand" i="4">
      <x v="4"/>
    </i>
    <i t="grand" i="5">
      <x v="5"/>
    </i>
    <i t="grand" i="6">
      <x v="6"/>
    </i>
    <i t="grand" i="7">
      <x v="7"/>
    </i>
    <i t="grand" i="8">
      <x v="8"/>
    </i>
    <i t="grand" i="9">
      <x v="9"/>
    </i>
    <i t="grand" i="10">
      <x v="10"/>
    </i>
  </colItems>
  <pageFields count="1">
    <pageField fld="5" hier="-1"/>
  </pageField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96552E8-4D19-414A-97B5-F5584B394067}" name="PivotTable2"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9">
  <location ref="A4:B37" firstHeaderRow="1" firstDataRow="1" firstDataCol="1" rowPageCount="1" colPageCount="1"/>
  <pivotFields count="23">
    <pivotField numFmtId="22" showAll="0"/>
    <pivotField axis="axisPage" showAll="0">
      <items count="6">
        <item m="1" x="3"/>
        <item m="1" x="1"/>
        <item x="0"/>
        <item m="1" x="2"/>
        <item m="1" x="4"/>
        <item t="default"/>
      </items>
    </pivotField>
    <pivotField showAll="0"/>
    <pivotField showAll="0"/>
    <pivotField showAll="0"/>
    <pivotField showAll="0">
      <items count="4">
        <item m="1" x="2"/>
        <item m="1" x="1"/>
        <item x="0"/>
        <item t="default"/>
      </items>
    </pivotField>
    <pivotField axis="axisRow"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6"/>
  </rowFields>
  <rowItems count="33">
    <i>
      <x/>
    </i>
    <i r="1">
      <x v="1"/>
    </i>
    <i i="1">
      <x v="1"/>
    </i>
    <i r="1" i="1">
      <x v="1"/>
    </i>
    <i i="2">
      <x v="2"/>
    </i>
    <i r="1" i="2">
      <x v="1"/>
    </i>
    <i i="3">
      <x v="3"/>
    </i>
    <i r="1" i="3">
      <x v="1"/>
    </i>
    <i i="4">
      <x v="4"/>
    </i>
    <i r="1" i="4">
      <x v="1"/>
    </i>
    <i i="5">
      <x v="5"/>
    </i>
    <i r="1" i="5">
      <x v="1"/>
    </i>
    <i i="6">
      <x v="6"/>
    </i>
    <i r="1" i="6">
      <x v="1"/>
    </i>
    <i i="7">
      <x v="7"/>
    </i>
    <i r="1" i="7">
      <x v="1"/>
    </i>
    <i i="8">
      <x v="8"/>
    </i>
    <i r="1" i="8">
      <x v="1"/>
    </i>
    <i i="9">
      <x v="9"/>
    </i>
    <i r="1" i="9">
      <x v="1"/>
    </i>
    <i i="10">
      <x v="10"/>
    </i>
    <i r="1" i="10">
      <x v="1"/>
    </i>
    <i t="grand">
      <x/>
    </i>
    <i t="grand" i="1">
      <x/>
    </i>
    <i t="grand" i="2">
      <x/>
    </i>
    <i t="grand" i="3">
      <x/>
    </i>
    <i t="grand" i="4">
      <x/>
    </i>
    <i t="grand" i="5">
      <x/>
    </i>
    <i t="grand" i="6">
      <x/>
    </i>
    <i t="grand" i="7">
      <x/>
    </i>
    <i t="grand" i="8">
      <x/>
    </i>
    <i t="grand" i="9">
      <x/>
    </i>
    <i t="grand" i="10">
      <x/>
    </i>
  </rowItems>
  <colItems count="1">
    <i/>
  </colItems>
  <pageFields count="1">
    <pageField fld="1" hier="-1"/>
  </pageField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
    <chartFormat chart="11" format="1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614C828-D0FF-4EE2-873D-39724A8E9D5E}" name="PivotTable1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K6" firstHeaderRow="0" firstDataRow="1" firstDataCol="0"/>
  <pivotFields count="23">
    <pivotField numFmtId="22"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Items count="1">
    <i/>
  </rowItems>
  <colFields count="1">
    <field x="-2"/>
  </colFields>
  <colItems count="11">
    <i>
      <x/>
    </i>
    <i i="1">
      <x v="1"/>
    </i>
    <i i="2">
      <x v="2"/>
    </i>
    <i i="3">
      <x v="3"/>
    </i>
    <i i="4">
      <x v="4"/>
    </i>
    <i i="5">
      <x v="5"/>
    </i>
    <i i="6">
      <x v="6"/>
    </i>
    <i i="7">
      <x v="7"/>
    </i>
    <i i="8">
      <x v="8"/>
    </i>
    <i i="9">
      <x v="9"/>
    </i>
    <i i="10">
      <x v="10"/>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EAFC8EC2-1CB9-4E3F-8705-BE2698E65DC0}" name="PivotTable3"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3:B36" firstHeaderRow="1" firstDataRow="1"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axis="axisRow" showAll="0">
      <items count="4">
        <item m="1" x="2"/>
        <item m="1" x="1"/>
        <item x="0"/>
        <item t="default"/>
      </items>
    </pivotField>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7"/>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24">
    <chartFormat chart="3" format="0" series="1">
      <pivotArea type="data" outline="0" fieldPosition="0">
        <references count="2">
          <reference field="4294967294" count="1" selected="0">
            <x v="0"/>
          </reference>
          <reference field="7" count="1" selected="0">
            <x v="0"/>
          </reference>
        </references>
      </pivotArea>
    </chartFormat>
    <chartFormat chart="3" format="1" series="1">
      <pivotArea type="data" outline="0" fieldPosition="0">
        <references count="2">
          <reference field="4294967294" count="1" selected="0">
            <x v="0"/>
          </reference>
          <reference field="7" count="1" selected="0">
            <x v="1"/>
          </reference>
        </references>
      </pivotArea>
    </chartFormat>
    <chartFormat chart="3" format="2" series="1">
      <pivotArea type="data" outline="0" fieldPosition="0">
        <references count="2">
          <reference field="4294967294" count="1" selected="0">
            <x v="1"/>
          </reference>
          <reference field="7" count="1" selected="0">
            <x v="0"/>
          </reference>
        </references>
      </pivotArea>
    </chartFormat>
    <chartFormat chart="3" format="3" series="1">
      <pivotArea type="data" outline="0" fieldPosition="0">
        <references count="2">
          <reference field="4294967294" count="1" selected="0">
            <x v="1"/>
          </reference>
          <reference field="7" count="1" selected="0">
            <x v="1"/>
          </reference>
        </references>
      </pivotArea>
    </chartFormat>
    <chartFormat chart="3" format="4" series="1">
      <pivotArea type="data" outline="0" fieldPosition="0">
        <references count="2">
          <reference field="4294967294" count="1" selected="0">
            <x v="2"/>
          </reference>
          <reference field="7" count="1" selected="0">
            <x v="0"/>
          </reference>
        </references>
      </pivotArea>
    </chartFormat>
    <chartFormat chart="3" format="5" series="1">
      <pivotArea type="data" outline="0" fieldPosition="0">
        <references count="2">
          <reference field="4294967294" count="1" selected="0">
            <x v="2"/>
          </reference>
          <reference field="7" count="1" selected="0">
            <x v="1"/>
          </reference>
        </references>
      </pivotArea>
    </chartFormat>
    <chartFormat chart="3" format="6" series="1">
      <pivotArea type="data" outline="0" fieldPosition="0">
        <references count="2">
          <reference field="4294967294" count="1" selected="0">
            <x v="3"/>
          </reference>
          <reference field="7" count="1" selected="0">
            <x v="0"/>
          </reference>
        </references>
      </pivotArea>
    </chartFormat>
    <chartFormat chart="3" format="7" series="1">
      <pivotArea type="data" outline="0" fieldPosition="0">
        <references count="2">
          <reference field="4294967294" count="1" selected="0">
            <x v="3"/>
          </reference>
          <reference field="7" count="1" selected="0">
            <x v="1"/>
          </reference>
        </references>
      </pivotArea>
    </chartFormat>
    <chartFormat chart="3" format="8" series="1">
      <pivotArea type="data" outline="0" fieldPosition="0">
        <references count="2">
          <reference field="4294967294" count="1" selected="0">
            <x v="4"/>
          </reference>
          <reference field="7" count="1" selected="0">
            <x v="0"/>
          </reference>
        </references>
      </pivotArea>
    </chartFormat>
    <chartFormat chart="3" format="9" series="1">
      <pivotArea type="data" outline="0" fieldPosition="0">
        <references count="2">
          <reference field="4294967294" count="1" selected="0">
            <x v="4"/>
          </reference>
          <reference field="7" count="1" selected="0">
            <x v="1"/>
          </reference>
        </references>
      </pivotArea>
    </chartFormat>
    <chartFormat chart="3" format="10" series="1">
      <pivotArea type="data" outline="0" fieldPosition="0">
        <references count="2">
          <reference field="4294967294" count="1" selected="0">
            <x v="5"/>
          </reference>
          <reference field="7" count="1" selected="0">
            <x v="0"/>
          </reference>
        </references>
      </pivotArea>
    </chartFormat>
    <chartFormat chart="3" format="11" series="1">
      <pivotArea type="data" outline="0" fieldPosition="0">
        <references count="2">
          <reference field="4294967294" count="1" selected="0">
            <x v="5"/>
          </reference>
          <reference field="7" count="1" selected="0">
            <x v="1"/>
          </reference>
        </references>
      </pivotArea>
    </chartFormat>
    <chartFormat chart="3" format="12" series="1">
      <pivotArea type="data" outline="0" fieldPosition="0">
        <references count="2">
          <reference field="4294967294" count="1" selected="0">
            <x v="6"/>
          </reference>
          <reference field="7" count="1" selected="0">
            <x v="0"/>
          </reference>
        </references>
      </pivotArea>
    </chartFormat>
    <chartFormat chart="3" format="13" series="1">
      <pivotArea type="data" outline="0" fieldPosition="0">
        <references count="2">
          <reference field="4294967294" count="1" selected="0">
            <x v="6"/>
          </reference>
          <reference field="7" count="1" selected="0">
            <x v="1"/>
          </reference>
        </references>
      </pivotArea>
    </chartFormat>
    <chartFormat chart="3" format="14" series="1">
      <pivotArea type="data" outline="0" fieldPosition="0">
        <references count="2">
          <reference field="4294967294" count="1" selected="0">
            <x v="7"/>
          </reference>
          <reference field="7" count="1" selected="0">
            <x v="0"/>
          </reference>
        </references>
      </pivotArea>
    </chartFormat>
    <chartFormat chart="3" format="15" series="1">
      <pivotArea type="data" outline="0" fieldPosition="0">
        <references count="2">
          <reference field="4294967294" count="1" selected="0">
            <x v="7"/>
          </reference>
          <reference field="7" count="1" selected="0">
            <x v="1"/>
          </reference>
        </references>
      </pivotArea>
    </chartFormat>
    <chartFormat chart="3" format="16" series="1">
      <pivotArea type="data" outline="0" fieldPosition="0">
        <references count="2">
          <reference field="4294967294" count="1" selected="0">
            <x v="8"/>
          </reference>
          <reference field="7" count="1" selected="0">
            <x v="0"/>
          </reference>
        </references>
      </pivotArea>
    </chartFormat>
    <chartFormat chart="3" format="17" series="1">
      <pivotArea type="data" outline="0" fieldPosition="0">
        <references count="2">
          <reference field="4294967294" count="1" selected="0">
            <x v="8"/>
          </reference>
          <reference field="7" count="1" selected="0">
            <x v="1"/>
          </reference>
        </references>
      </pivotArea>
    </chartFormat>
    <chartFormat chart="3" format="18" series="1">
      <pivotArea type="data" outline="0" fieldPosition="0">
        <references count="2">
          <reference field="4294967294" count="1" selected="0">
            <x v="9"/>
          </reference>
          <reference field="7" count="1" selected="0">
            <x v="0"/>
          </reference>
        </references>
      </pivotArea>
    </chartFormat>
    <chartFormat chart="3" format="19" series="1">
      <pivotArea type="data" outline="0" fieldPosition="0">
        <references count="2">
          <reference field="4294967294" count="1" selected="0">
            <x v="9"/>
          </reference>
          <reference field="7" count="1" selected="0">
            <x v="1"/>
          </reference>
        </references>
      </pivotArea>
    </chartFormat>
    <chartFormat chart="3" format="20" series="1">
      <pivotArea type="data" outline="0" fieldPosition="0">
        <references count="2">
          <reference field="4294967294" count="1" selected="0">
            <x v="10"/>
          </reference>
          <reference field="7" count="1" selected="0">
            <x v="0"/>
          </reference>
        </references>
      </pivotArea>
    </chartFormat>
    <chartFormat chart="3" format="21" series="1">
      <pivotArea type="data" outline="0" fieldPosition="0">
        <references count="2">
          <reference field="4294967294" count="1" selected="0">
            <x v="10"/>
          </reference>
          <reference field="7" count="1" selected="0">
            <x v="1"/>
          </reference>
        </references>
      </pivotArea>
    </chartFormat>
    <chartFormat chart="3" format="22" series="1">
      <pivotArea type="data" outline="0" fieldPosition="0">
        <references count="1">
          <reference field="4294967294" count="1" selected="0">
            <x v="0"/>
          </reference>
        </references>
      </pivotArea>
    </chartFormat>
    <chartFormat chart="5"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2A5DB1D1-81B3-4B8D-9207-88FE04C8A385}" name="PivotTable4"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showAll="0"/>
    <pivotField axis="axisRow" showAll="0">
      <items count="4">
        <item m="1" x="1"/>
        <item m="1" x="2"/>
        <item x="0"/>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8"/>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24">
    <chartFormat chart="1" format="0" series="1">
      <pivotArea type="data" outline="0" fieldPosition="0">
        <references count="2">
          <reference field="4294967294" count="1" selected="0">
            <x v="0"/>
          </reference>
          <reference field="8" count="1" selected="0">
            <x v="0"/>
          </reference>
        </references>
      </pivotArea>
    </chartFormat>
    <chartFormat chart="1" format="1" series="1">
      <pivotArea type="data" outline="0" fieldPosition="0">
        <references count="2">
          <reference field="4294967294" count="1" selected="0">
            <x v="0"/>
          </reference>
          <reference field="8" count="1" selected="0">
            <x v="1"/>
          </reference>
        </references>
      </pivotArea>
    </chartFormat>
    <chartFormat chart="1" format="2" series="1">
      <pivotArea type="data" outline="0" fieldPosition="0">
        <references count="2">
          <reference field="4294967294" count="1" selected="0">
            <x v="1"/>
          </reference>
          <reference field="8" count="1" selected="0">
            <x v="0"/>
          </reference>
        </references>
      </pivotArea>
    </chartFormat>
    <chartFormat chart="1" format="3" series="1">
      <pivotArea type="data" outline="0" fieldPosition="0">
        <references count="2">
          <reference field="4294967294" count="1" selected="0">
            <x v="1"/>
          </reference>
          <reference field="8" count="1" selected="0">
            <x v="1"/>
          </reference>
        </references>
      </pivotArea>
    </chartFormat>
    <chartFormat chart="1" format="4" series="1">
      <pivotArea type="data" outline="0" fieldPosition="0">
        <references count="2">
          <reference field="4294967294" count="1" selected="0">
            <x v="2"/>
          </reference>
          <reference field="8" count="1" selected="0">
            <x v="0"/>
          </reference>
        </references>
      </pivotArea>
    </chartFormat>
    <chartFormat chart="1" format="5" series="1">
      <pivotArea type="data" outline="0" fieldPosition="0">
        <references count="2">
          <reference field="4294967294" count="1" selected="0">
            <x v="2"/>
          </reference>
          <reference field="8" count="1" selected="0">
            <x v="1"/>
          </reference>
        </references>
      </pivotArea>
    </chartFormat>
    <chartFormat chart="1" format="6" series="1">
      <pivotArea type="data" outline="0" fieldPosition="0">
        <references count="2">
          <reference field="4294967294" count="1" selected="0">
            <x v="3"/>
          </reference>
          <reference field="8" count="1" selected="0">
            <x v="0"/>
          </reference>
        </references>
      </pivotArea>
    </chartFormat>
    <chartFormat chart="1" format="7" series="1">
      <pivotArea type="data" outline="0" fieldPosition="0">
        <references count="2">
          <reference field="4294967294" count="1" selected="0">
            <x v="3"/>
          </reference>
          <reference field="8" count="1" selected="0">
            <x v="1"/>
          </reference>
        </references>
      </pivotArea>
    </chartFormat>
    <chartFormat chart="1" format="8" series="1">
      <pivotArea type="data" outline="0" fieldPosition="0">
        <references count="2">
          <reference field="4294967294" count="1" selected="0">
            <x v="4"/>
          </reference>
          <reference field="8" count="1" selected="0">
            <x v="0"/>
          </reference>
        </references>
      </pivotArea>
    </chartFormat>
    <chartFormat chart="1" format="9" series="1">
      <pivotArea type="data" outline="0" fieldPosition="0">
        <references count="2">
          <reference field="4294967294" count="1" selected="0">
            <x v="4"/>
          </reference>
          <reference field="8" count="1" selected="0">
            <x v="1"/>
          </reference>
        </references>
      </pivotArea>
    </chartFormat>
    <chartFormat chart="1" format="10" series="1">
      <pivotArea type="data" outline="0" fieldPosition="0">
        <references count="2">
          <reference field="4294967294" count="1" selected="0">
            <x v="5"/>
          </reference>
          <reference field="8" count="1" selected="0">
            <x v="0"/>
          </reference>
        </references>
      </pivotArea>
    </chartFormat>
    <chartFormat chart="1" format="11" series="1">
      <pivotArea type="data" outline="0" fieldPosition="0">
        <references count="2">
          <reference field="4294967294" count="1" selected="0">
            <x v="5"/>
          </reference>
          <reference field="8" count="1" selected="0">
            <x v="1"/>
          </reference>
        </references>
      </pivotArea>
    </chartFormat>
    <chartFormat chart="1" format="12" series="1">
      <pivotArea type="data" outline="0" fieldPosition="0">
        <references count="2">
          <reference field="4294967294" count="1" selected="0">
            <x v="6"/>
          </reference>
          <reference field="8" count="1" selected="0">
            <x v="0"/>
          </reference>
        </references>
      </pivotArea>
    </chartFormat>
    <chartFormat chart="1" format="13" series="1">
      <pivotArea type="data" outline="0" fieldPosition="0">
        <references count="2">
          <reference field="4294967294" count="1" selected="0">
            <x v="6"/>
          </reference>
          <reference field="8" count="1" selected="0">
            <x v="1"/>
          </reference>
        </references>
      </pivotArea>
    </chartFormat>
    <chartFormat chart="1" format="14" series="1">
      <pivotArea type="data" outline="0" fieldPosition="0">
        <references count="2">
          <reference field="4294967294" count="1" selected="0">
            <x v="7"/>
          </reference>
          <reference field="8" count="1" selected="0">
            <x v="0"/>
          </reference>
        </references>
      </pivotArea>
    </chartFormat>
    <chartFormat chart="1" format="15" series="1">
      <pivotArea type="data" outline="0" fieldPosition="0">
        <references count="2">
          <reference field="4294967294" count="1" selected="0">
            <x v="7"/>
          </reference>
          <reference field="8" count="1" selected="0">
            <x v="1"/>
          </reference>
        </references>
      </pivotArea>
    </chartFormat>
    <chartFormat chart="1" format="16" series="1">
      <pivotArea type="data" outline="0" fieldPosition="0">
        <references count="2">
          <reference field="4294967294" count="1" selected="0">
            <x v="8"/>
          </reference>
          <reference field="8" count="1" selected="0">
            <x v="0"/>
          </reference>
        </references>
      </pivotArea>
    </chartFormat>
    <chartFormat chart="1" format="17" series="1">
      <pivotArea type="data" outline="0" fieldPosition="0">
        <references count="2">
          <reference field="4294967294" count="1" selected="0">
            <x v="8"/>
          </reference>
          <reference field="8" count="1" selected="0">
            <x v="1"/>
          </reference>
        </references>
      </pivotArea>
    </chartFormat>
    <chartFormat chart="1" format="18" series="1">
      <pivotArea type="data" outline="0" fieldPosition="0">
        <references count="2">
          <reference field="4294967294" count="1" selected="0">
            <x v="9"/>
          </reference>
          <reference field="8" count="1" selected="0">
            <x v="0"/>
          </reference>
        </references>
      </pivotArea>
    </chartFormat>
    <chartFormat chart="1" format="19" series="1">
      <pivotArea type="data" outline="0" fieldPosition="0">
        <references count="2">
          <reference field="4294967294" count="1" selected="0">
            <x v="9"/>
          </reference>
          <reference field="8" count="1" selected="0">
            <x v="1"/>
          </reference>
        </references>
      </pivotArea>
    </chartFormat>
    <chartFormat chart="1" format="20" series="1">
      <pivotArea type="data" outline="0" fieldPosition="0">
        <references count="2">
          <reference field="4294967294" count="1" selected="0">
            <x v="10"/>
          </reference>
          <reference field="8" count="1" selected="0">
            <x v="0"/>
          </reference>
        </references>
      </pivotArea>
    </chartFormat>
    <chartFormat chart="1" format="21" series="1">
      <pivotArea type="data" outline="0" fieldPosition="0">
        <references count="2">
          <reference field="4294967294" count="1" selected="0">
            <x v="10"/>
          </reference>
          <reference field="8" count="1" selected="0">
            <x v="1"/>
          </reference>
        </references>
      </pivotArea>
    </chartFormat>
    <chartFormat chart="1" format="22" series="1">
      <pivotArea type="data" outline="0" fieldPosition="0">
        <references count="1">
          <reference field="4294967294" count="1" selected="0">
            <x v="0"/>
          </reference>
        </references>
      </pivotArea>
    </chartFormat>
    <chartFormat chart="3"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2FF6810-F020-47B6-8F57-CB6360B01204}" name="PivotTable5"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4:B37" firstHeaderRow="1" firstDataRow="1"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showAll="0"/>
    <pivotField showAll="0"/>
    <pivotField showAll="0"/>
    <pivotField showAll="0"/>
    <pivotField axis="axisRow" showAll="0">
      <items count="4">
        <item m="1" x="1"/>
        <item m="1" x="2"/>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11"/>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3">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 chart="1" format="9" series="1">
      <pivotArea type="data" outline="0" fieldPosition="0">
        <references count="1">
          <reference field="4294967294" count="1" selected="0">
            <x v="9"/>
          </reference>
        </references>
      </pivotArea>
    </chartFormat>
    <chartFormat chart="1" format="10" series="1">
      <pivotArea type="data" outline="0" fieldPosition="0">
        <references count="1">
          <reference field="4294967294" count="1" selected="0">
            <x v="10"/>
          </reference>
        </references>
      </pivotArea>
    </chartFormat>
    <chartFormat chart="1" format="11" series="1">
      <pivotArea type="data" outline="0" fieldPosition="0">
        <references count="2">
          <reference field="4294967294" count="1" selected="0">
            <x v="0"/>
          </reference>
          <reference field="11" count="1" selected="0">
            <x v="1"/>
          </reference>
        </references>
      </pivotArea>
    </chartFormat>
    <chartFormat chart="3" format="1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BC8D398D-61DE-498B-A5F4-603CB22FD401}" name="PivotTable6"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4:B37" firstHeaderRow="1" firstDataRow="1" firstDataCol="1"/>
  <pivotFields count="23">
    <pivotField numFmtId="22" showAll="0"/>
    <pivotField showAll="0"/>
    <pivotField showAll="0"/>
    <pivotField showAll="0"/>
    <pivotField showAll="0"/>
    <pivotField showAll="0">
      <items count="4">
        <item m="1" x="2"/>
        <item m="1" x="1"/>
        <item x="0"/>
        <item t="default"/>
      </items>
    </pivotField>
    <pivotField axis="axisRow"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6"/>
  </rowFields>
  <rowItems count="33">
    <i>
      <x/>
    </i>
    <i r="1">
      <x v="1"/>
    </i>
    <i i="1">
      <x v="1"/>
    </i>
    <i r="1" i="1">
      <x v="1"/>
    </i>
    <i i="2">
      <x v="2"/>
    </i>
    <i r="1" i="2">
      <x v="1"/>
    </i>
    <i i="3">
      <x v="3"/>
    </i>
    <i r="1" i="3">
      <x v="1"/>
    </i>
    <i i="4">
      <x v="4"/>
    </i>
    <i r="1" i="4">
      <x v="1"/>
    </i>
    <i i="5">
      <x v="5"/>
    </i>
    <i r="1" i="5">
      <x v="1"/>
    </i>
    <i i="6">
      <x v="6"/>
    </i>
    <i r="1" i="6">
      <x v="1"/>
    </i>
    <i i="7">
      <x v="7"/>
    </i>
    <i r="1" i="7">
      <x v="1"/>
    </i>
    <i i="8">
      <x v="8"/>
    </i>
    <i r="1" i="8">
      <x v="1"/>
    </i>
    <i i="9">
      <x v="9"/>
    </i>
    <i r="1" i="9">
      <x v="1"/>
    </i>
    <i i="10">
      <x v="10"/>
    </i>
    <i r="1" i="10">
      <x v="1"/>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
    <chartFormat chart="3" format="1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5206CC7E-E271-4983-A74C-583B4393CE47}" name="PivotTable7"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4:B37" firstHeaderRow="1" firstDataRow="1" firstDataCol="1"/>
  <pivotFields count="23">
    <pivotField numFmtId="22" showAll="0"/>
    <pivotField showAll="0"/>
    <pivotField showAll="0"/>
    <pivotField showAll="0"/>
    <pivotField showAll="0"/>
    <pivotField showAll="0">
      <items count="4">
        <item m="1" x="2"/>
        <item m="1" x="1"/>
        <item x="0"/>
        <item t="default"/>
      </items>
    </pivotField>
    <pivotField showAll="0"/>
    <pivotField axis="axisRow" showAll="0">
      <items count="4">
        <item m="1" x="2"/>
        <item m="1" x="1"/>
        <item x="0"/>
        <item t="default"/>
      </items>
    </pivotField>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7"/>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
    <chartFormat chart="6"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A3BE0721-6C85-4063-8358-83433F509CCE}" name="PivotTable8"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3">
    <pivotField numFmtId="22" showAll="0"/>
    <pivotField showAll="0"/>
    <pivotField showAll="0"/>
    <pivotField showAll="0"/>
    <pivotField showAll="0"/>
    <pivotField showAll="0">
      <items count="4">
        <item m="1" x="2"/>
        <item m="1" x="1"/>
        <item x="0"/>
        <item t="default"/>
      </items>
    </pivotField>
    <pivotField showAll="0"/>
    <pivotField showAll="0"/>
    <pivotField axis="axisRow" showAll="0">
      <items count="4">
        <item m="1" x="1"/>
        <item m="1" x="2"/>
        <item x="0"/>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8"/>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
    <chartFormat chart="3"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0420015-D6EB-40FF-A08D-D5E227BC9B95}" name="PivotTable9"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3">
    <pivotField numFmtId="22" showAll="0"/>
    <pivotField showAll="0"/>
    <pivotField showAll="0"/>
    <pivotField showAll="0"/>
    <pivotField showAll="0"/>
    <pivotField showAll="0">
      <items count="4">
        <item m="1" x="2"/>
        <item m="1" x="1"/>
        <item x="0"/>
        <item t="default"/>
      </items>
    </pivotField>
    <pivotField showAll="0"/>
    <pivotField showAll="0"/>
    <pivotField showAll="0"/>
    <pivotField showAll="0"/>
    <pivotField showAll="0"/>
    <pivotField axis="axisRow" showAll="0">
      <items count="4">
        <item m="1" x="1"/>
        <item m="1" x="2"/>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11"/>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
    <chartFormat chart="3"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DFCCA0FE-4D1D-4BF6-91D2-C07993BB54B3}"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4:B6" firstHeaderRow="1" firstDataRow="2" firstDataCol="1"/>
  <pivotFields count="23">
    <pivotField numFmtId="22" showAll="0"/>
    <pivotField showAll="0"/>
    <pivotField showAll="0"/>
    <pivotField showAll="0"/>
    <pivotField showAll="0"/>
    <pivotField showAll="0"/>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6"/>
  </colFields>
  <colItems count="1">
    <i>
      <x v="1"/>
    </i>
  </colItems>
  <dataFields count="1">
    <dataField name="Count of Gender or gender identi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72733332-F57F-4745-A06A-B3F8146E9D98}" name="PivotTable4"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34:B36" firstHeaderRow="1" firstDataRow="2" firstDataCol="1"/>
  <pivotFields count="23">
    <pivotField numFmtId="22" showAll="0"/>
    <pivotField showAll="0"/>
    <pivotField showAll="0"/>
    <pivotField showAll="0"/>
    <pivotField showAll="0"/>
    <pivotField showAll="0"/>
    <pivotField showAll="0"/>
    <pivotField showAll="0"/>
    <pivotField showAll="0"/>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1"/>
  </colFields>
  <colItems count="1">
    <i>
      <x v="2"/>
    </i>
  </colItems>
  <dataFields count="1">
    <dataField name="Count of Grade Level"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53A2C1AD-9ACA-48BE-9819-5C968B9671B4}" name="PivotTable3"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24:B26" firstHeaderRow="1" firstDataRow="2" firstDataCol="1"/>
  <pivotFields count="23">
    <pivotField numFmtId="22" showAll="0"/>
    <pivotField showAll="0"/>
    <pivotField showAll="0"/>
    <pivotField showAll="0"/>
    <pivotField showAll="0"/>
    <pivotField showAll="0"/>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8"/>
  </colFields>
  <colItems count="1">
    <i>
      <x v="2"/>
    </i>
  </colItems>
  <dataFields count="1">
    <dataField name="Count of Rac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558A2C8-4516-403E-A70C-516354023171}" name="PivotTable17"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14" firstHeaderRow="1" firstDataRow="1" firstDataCol="1"/>
  <pivotFields count="23">
    <pivotField numFmtId="22" showAll="0"/>
    <pivotField showAll="0">
      <items count="6">
        <item m="1" x="2"/>
        <item m="1" x="4"/>
        <item m="1" x="3"/>
        <item m="1" x="1"/>
        <item x="0"/>
        <item t="default"/>
      </items>
    </pivotField>
    <pivotField showAll="0"/>
    <pivotField showAll="0"/>
    <pivotField showAll="0"/>
    <pivotField showAll="0">
      <items count="4">
        <item m="1" x="2"/>
        <item m="1" x="1"/>
        <item x="0"/>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Items count="1">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1">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FF2F489B-CE7B-4C9F-AAB4-E267D7714748}" name="PivotTable2"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14:B16" firstHeaderRow="1" firstDataRow="2" firstDataCol="1"/>
  <pivotFields count="23">
    <pivotField numFmtId="22" showAll="0"/>
    <pivotField showAll="0"/>
    <pivotField showAll="0"/>
    <pivotField showAll="0"/>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
    <i>
      <x v="2"/>
    </i>
  </colItems>
  <dataFields count="1">
    <dataField name="Count of Ethnicity"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FFE8870-9F25-4818-9E49-082C2080C027}" name="PivotTable9"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B3:D15" firstHeaderRow="1" firstDataRow="2" firstDataCol="1"/>
  <pivotFields count="23">
    <pivotField numFmtId="22" showAll="0"/>
    <pivotField showAll="0"/>
    <pivotField showAll="0"/>
    <pivotField showAll="0"/>
    <pivotField showAll="0"/>
    <pivotField axis="axisCol" showAll="0">
      <items count="4">
        <item m="1" x="1"/>
        <item x="0"/>
        <item m="1" x="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5"/>
  </colFields>
  <colItems count="2">
    <i>
      <x v="1"/>
    </i>
    <i t="grand">
      <x/>
    </i>
  </colItems>
  <dataFields count="11">
    <dataField name=" 1. I like school (merged)." fld="12" subtotal="average" baseField="0" baseItem="0"/>
    <dataField name=" 2. I feel like I do well in school (merged)." fld="13" subtotal="average" baseField="0" baseItem="0"/>
    <dataField name=" 3. My school wants me to do well (merged)." fld="14" subtotal="average" baseField="0" baseItem="0"/>
    <dataField name=" 4. My school has clear rules for behavior (merged)." fld="15" subtotal="average" baseField="0" baseItem="0"/>
    <dataField name=" 5. Teachers treat me with respect (merged)." fld="16" subtotal="average" baseField="0" baseItem="0"/>
    <dataField name=" 6. Good behavior is noticed at my school (merged)." fld="17" subtotal="average" baseField="0" baseItem="0"/>
    <dataField name=" 7. I get along with other students (merged)." fld="18" subtotal="average" baseField="0" baseItem="0"/>
    <dataField name=" 8. I feel safe at school (merged)." fld="19" subtotal="average" baseField="0" baseItem="0"/>
    <dataField name=" 9. Students treat each other well (merged)." fld="20" subtotal="average" baseField="0" baseItem="0"/>
    <dataField name=" 10. There is an adult at my school who will help me if I need it (merged)." fld="21" subtotal="average" baseField="0" baseItem="0"/>
    <dataField name=" 11. Students in my class behave so that teachers can teach (merged)." fld="22" subtotal="average" baseField="0" baseItem="0"/>
  </dataFields>
  <conditionalFormats count="33">
    <conditionalFormat scope="data" priority="1">
      <pivotAreas count="1">
        <pivotArea outline="0" fieldPosition="0">
          <references count="1">
            <reference field="4294967294" count="1" selected="0">
              <x v="4"/>
            </reference>
          </references>
        </pivotArea>
      </pivotAreas>
    </conditionalFormat>
    <conditionalFormat scope="data" priority="2">
      <pivotAreas count="1">
        <pivotArea outline="0" fieldPosition="0">
          <references count="1">
            <reference field="4294967294" count="1" selected="0">
              <x v="4"/>
            </reference>
          </references>
        </pivotArea>
      </pivotAreas>
    </conditionalFormat>
    <conditionalFormat scope="data" priority="3">
      <pivotAreas count="1">
        <pivotArea outline="0" fieldPosition="0">
          <references count="1">
            <reference field="4294967294" count="1" selected="0">
              <x v="4"/>
            </reference>
          </references>
        </pivotArea>
      </pivotAreas>
    </conditionalFormat>
    <conditionalFormat scope="data" priority="4">
      <pivotAreas count="1">
        <pivotArea outline="0" fieldPosition="0">
          <references count="1">
            <reference field="4294967294" count="1" selected="0">
              <x v="1"/>
            </reference>
          </references>
        </pivotArea>
      </pivotAreas>
    </conditionalFormat>
    <conditionalFormat scope="data" priority="5">
      <pivotAreas count="1">
        <pivotArea outline="0" fieldPosition="0">
          <references count="1">
            <reference field="4294967294" count="1" selected="0">
              <x v="1"/>
            </reference>
          </references>
        </pivotArea>
      </pivotAreas>
    </conditionalFormat>
    <conditionalFormat scope="data" priority="6">
      <pivotAreas count="1">
        <pivotArea outline="0" fieldPosition="0">
          <references count="1">
            <reference field="4294967294" count="1" selected="0">
              <x v="1"/>
            </reference>
          </references>
        </pivotArea>
      </pivotAreas>
    </conditionalFormat>
    <conditionalFormat scope="data" priority="7">
      <pivotAreas count="1">
        <pivotArea outline="0" fieldPosition="0">
          <references count="1">
            <reference field="4294967294" count="1" selected="0">
              <x v="10"/>
            </reference>
          </references>
        </pivotArea>
      </pivotAreas>
    </conditionalFormat>
    <conditionalFormat scope="data" priority="8">
      <pivotAreas count="1">
        <pivotArea outline="0" fieldPosition="0">
          <references count="1">
            <reference field="4294967294" count="1" selected="0">
              <x v="10"/>
            </reference>
          </references>
        </pivotArea>
      </pivotAreas>
    </conditionalFormat>
    <conditionalFormat scope="data" priority="9">
      <pivotAreas count="1">
        <pivotArea outline="0" fieldPosition="0">
          <references count="1">
            <reference field="4294967294" count="1" selected="0">
              <x v="10"/>
            </reference>
          </references>
        </pivotArea>
      </pivotAreas>
    </conditionalFormat>
    <conditionalFormat scope="data" priority="10">
      <pivotAreas count="1">
        <pivotArea outline="0" fieldPosition="0">
          <references count="1">
            <reference field="4294967294" count="1" selected="0">
              <x v="9"/>
            </reference>
          </references>
        </pivotArea>
      </pivotAreas>
    </conditionalFormat>
    <conditionalFormat scope="data" priority="11">
      <pivotAreas count="1">
        <pivotArea outline="0" fieldPosition="0">
          <references count="1">
            <reference field="4294967294" count="1" selected="0">
              <x v="9"/>
            </reference>
          </references>
        </pivotArea>
      </pivotAreas>
    </conditionalFormat>
    <conditionalFormat scope="data" priority="12">
      <pivotAreas count="1">
        <pivotArea outline="0" fieldPosition="0">
          <references count="1">
            <reference field="4294967294" count="1" selected="0">
              <x v="9"/>
            </reference>
          </references>
        </pivotArea>
      </pivotAreas>
    </conditionalFormat>
    <conditionalFormat scope="data" priority="13">
      <pivotAreas count="1">
        <pivotArea outline="0" fieldPosition="0">
          <references count="1">
            <reference field="4294967294" count="1" selected="0">
              <x v="8"/>
            </reference>
          </references>
        </pivotArea>
      </pivotAreas>
    </conditionalFormat>
    <conditionalFormat scope="data" priority="14">
      <pivotAreas count="1">
        <pivotArea outline="0" fieldPosition="0">
          <references count="1">
            <reference field="4294967294" count="1" selected="0">
              <x v="8"/>
            </reference>
          </references>
        </pivotArea>
      </pivotAreas>
    </conditionalFormat>
    <conditionalFormat scope="data" priority="15">
      <pivotAreas count="1">
        <pivotArea outline="0" fieldPosition="0">
          <references count="1">
            <reference field="4294967294" count="1" selected="0">
              <x v="8"/>
            </reference>
          </references>
        </pivotArea>
      </pivotAreas>
    </conditionalFormat>
    <conditionalFormat scope="data" priority="16">
      <pivotAreas count="1">
        <pivotArea outline="0" fieldPosition="0">
          <references count="1">
            <reference field="4294967294" count="1" selected="0">
              <x v="7"/>
            </reference>
          </references>
        </pivotArea>
      </pivotAreas>
    </conditionalFormat>
    <conditionalFormat scope="data" priority="17">
      <pivotAreas count="1">
        <pivotArea outline="0" fieldPosition="0">
          <references count="1">
            <reference field="4294967294" count="1" selected="0">
              <x v="7"/>
            </reference>
          </references>
        </pivotArea>
      </pivotAreas>
    </conditionalFormat>
    <conditionalFormat scope="data" priority="18">
      <pivotAreas count="1">
        <pivotArea outline="0" fieldPosition="0">
          <references count="1">
            <reference field="4294967294" count="1" selected="0">
              <x v="7"/>
            </reference>
          </references>
        </pivotArea>
      </pivotAreas>
    </conditionalFormat>
    <conditionalFormat scope="data" priority="19">
      <pivotAreas count="1">
        <pivotArea outline="0" fieldPosition="0">
          <references count="1">
            <reference field="4294967294" count="1" selected="0">
              <x v="6"/>
            </reference>
          </references>
        </pivotArea>
      </pivotAreas>
    </conditionalFormat>
    <conditionalFormat scope="data" priority="20">
      <pivotAreas count="1">
        <pivotArea outline="0" fieldPosition="0">
          <references count="1">
            <reference field="4294967294" count="1" selected="0">
              <x v="6"/>
            </reference>
          </references>
        </pivotArea>
      </pivotAreas>
    </conditionalFormat>
    <conditionalFormat scope="data" priority="21">
      <pivotAreas count="1">
        <pivotArea outline="0" fieldPosition="0">
          <references count="1">
            <reference field="4294967294" count="1" selected="0">
              <x v="6"/>
            </reference>
          </references>
        </pivotArea>
      </pivotAreas>
    </conditionalFormat>
    <conditionalFormat scope="data" priority="22">
      <pivotAreas count="1">
        <pivotArea outline="0" fieldPosition="0">
          <references count="1">
            <reference field="4294967294" count="1" selected="0">
              <x v="5"/>
            </reference>
          </references>
        </pivotArea>
      </pivotAreas>
    </conditionalFormat>
    <conditionalFormat scope="data" priority="23">
      <pivotAreas count="1">
        <pivotArea outline="0" fieldPosition="0">
          <references count="1">
            <reference field="4294967294" count="1" selected="0">
              <x v="5"/>
            </reference>
          </references>
        </pivotArea>
      </pivotAreas>
    </conditionalFormat>
    <conditionalFormat scope="data" priority="24">
      <pivotAreas count="1">
        <pivotArea outline="0" fieldPosition="0">
          <references count="1">
            <reference field="4294967294" count="1" selected="0">
              <x v="5"/>
            </reference>
          </references>
        </pivotArea>
      </pivotAreas>
    </conditionalFormat>
    <conditionalFormat scope="data" priority="25">
      <pivotAreas count="1">
        <pivotArea outline="0" fieldPosition="0">
          <references count="1">
            <reference field="4294967294" count="1" selected="0">
              <x v="3"/>
            </reference>
          </references>
        </pivotArea>
      </pivotAreas>
    </conditionalFormat>
    <conditionalFormat scope="data" priority="26">
      <pivotAreas count="1">
        <pivotArea outline="0" fieldPosition="0">
          <references count="1">
            <reference field="4294967294" count="1" selected="0">
              <x v="3"/>
            </reference>
          </references>
        </pivotArea>
      </pivotAreas>
    </conditionalFormat>
    <conditionalFormat scope="data" priority="27">
      <pivotAreas count="1">
        <pivotArea outline="0" fieldPosition="0">
          <references count="1">
            <reference field="4294967294" count="1" selected="0">
              <x v="3"/>
            </reference>
          </references>
        </pivotArea>
      </pivotAreas>
    </conditionalFormat>
    <conditionalFormat scope="data" priority="28">
      <pivotAreas count="1">
        <pivotArea outline="0" fieldPosition="0">
          <references count="1">
            <reference field="4294967294" count="1" selected="0">
              <x v="2"/>
            </reference>
          </references>
        </pivotArea>
      </pivotAreas>
    </conditionalFormat>
    <conditionalFormat scope="data" priority="29">
      <pivotAreas count="1">
        <pivotArea outline="0" fieldPosition="0">
          <references count="1">
            <reference field="4294967294" count="1" selected="0">
              <x v="2"/>
            </reference>
          </references>
        </pivotArea>
      </pivotAreas>
    </conditionalFormat>
    <conditionalFormat scope="data" priority="30">
      <pivotAreas count="1">
        <pivotArea outline="0" fieldPosition="0">
          <references count="1">
            <reference field="4294967294" count="1" selected="0">
              <x v="2"/>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5" format="12" series="1">
      <pivotArea type="data" outline="0" fieldPosition="0">
        <references count="2">
          <reference field="4294967294" count="1" selected="0">
            <x v="0"/>
          </reference>
          <reference field="5" count="1" selected="0">
            <x v="0"/>
          </reference>
        </references>
      </pivotArea>
    </chartFormat>
    <chartFormat chart="5" format="13" series="1">
      <pivotArea type="data" outline="0" fieldPosition="0">
        <references count="2">
          <reference field="4294967294" count="1" selected="0">
            <x v="0"/>
          </reference>
          <reference field="5" count="1" selected="0">
            <x v="1"/>
          </reference>
        </references>
      </pivotArea>
    </chartFormat>
    <chartFormat chart="5" format="14"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E8886EC-1AC8-47CE-9FC9-CA507D5FB52E}" name="PivotTable10"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52:B54" firstHeaderRow="1" firstDataRow="2" firstDataCol="1"/>
  <pivotFields count="23">
    <pivotField numFmtId="22" showAll="0"/>
    <pivotField showAll="0"/>
    <pivotField showAll="0"/>
    <pivotField showAll="0"/>
    <pivotField showAll="0"/>
    <pivotField showAll="0">
      <items count="4">
        <item m="1" x="2"/>
        <item m="1" x="1"/>
        <item x="0"/>
        <item t="default"/>
      </items>
    </pivotField>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6"/>
  </colFields>
  <colItems count="1">
    <i>
      <x v="1"/>
    </i>
  </colItems>
  <dataFields count="1">
    <dataField name="Count of Gender or gender identi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B0A84A0-D5F2-4733-B6FF-1C35DF82A69B}" name="PivotTable13"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X85:Y87" firstHeaderRow="1" firstDataRow="2" firstDataCol="1"/>
  <pivotFields count="23">
    <pivotField numFmtId="22" showAll="0"/>
    <pivotField showAll="0"/>
    <pivotField showAll="0"/>
    <pivotField showAll="0"/>
    <pivotField showAll="0"/>
    <pivotField showAll="0">
      <items count="4">
        <item m="1" x="2"/>
        <item m="1" x="1"/>
        <item x="0"/>
        <item t="default"/>
      </items>
    </pivotField>
    <pivotField showAll="0"/>
    <pivotField showAll="0"/>
    <pivotField showAll="0"/>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1"/>
  </colFields>
  <colItems count="1">
    <i>
      <x v="2"/>
    </i>
  </colItems>
  <dataFields count="1">
    <dataField name=" Grade Level"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A7630E5-5B0A-47F5-927A-8566199E2540}" name="PivotTable12"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101:B103" firstHeaderRow="1" firstDataRow="2" firstDataCol="1"/>
  <pivotFields count="23">
    <pivotField numFmtId="22" showAll="0"/>
    <pivotField showAll="0"/>
    <pivotField showAll="0"/>
    <pivotField showAll="0"/>
    <pivotField showAll="0"/>
    <pivotField showAll="0">
      <items count="4">
        <item m="1" x="2"/>
        <item m="1" x="1"/>
        <item x="0"/>
        <item t="default"/>
      </items>
    </pivotField>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8"/>
  </colFields>
  <colItems count="1">
    <i>
      <x v="2"/>
    </i>
  </colItems>
  <dataFields count="1">
    <dataField name="Count of Rac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57F1810-BCB3-4354-A891-72CDBDCAC5B1}"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126:B128" firstHeaderRow="1" firstDataRow="2" firstDataCol="1"/>
  <pivotFields count="23">
    <pivotField numFmtId="22" showAll="0"/>
    <pivotField showAll="0"/>
    <pivotField showAll="0"/>
    <pivotField showAll="0"/>
    <pivotField showAll="0"/>
    <pivotField showAll="0">
      <items count="4">
        <item m="1" x="2"/>
        <item m="1" x="1"/>
        <item x="0"/>
        <item t="default"/>
      </items>
    </pivotField>
    <pivotField showAll="0"/>
    <pivotField showAll="0"/>
    <pivotField showAll="0"/>
    <pivotField showAll="0"/>
    <pivotField showAll="0"/>
    <pivotField axis="axisCol" dataField="1" showAll="0">
      <items count="4">
        <item m="1" x="1"/>
        <item m="1" x="2"/>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1"/>
  </colFields>
  <colItems count="1">
    <i>
      <x v="2"/>
    </i>
  </colItems>
  <dataFields count="1">
    <dataField name="Count of Grade Level"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A6325ABA-0F0D-4767-A44B-3BD2CCAD6455}" name="PivotTable1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76:B78" firstHeaderRow="1" firstDataRow="2" firstDataCol="1"/>
  <pivotFields count="23">
    <pivotField numFmtId="22" showAll="0"/>
    <pivotField showAll="0"/>
    <pivotField showAll="0"/>
    <pivotField showAll="0"/>
    <pivotField showAll="0"/>
    <pivotField showAll="0">
      <items count="4">
        <item m="1" x="2"/>
        <item m="1" x="1"/>
        <item x="0"/>
        <item t="default"/>
      </items>
    </pivotField>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
    <i>
      <x v="2"/>
    </i>
  </colItems>
  <dataFields count="1">
    <dataField name="Count of Ethnicity"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4" connectionId="3" xr16:uid="{08985EF9-E726-4502-8296-DCDEA4D632C2}" autoFormatId="16" applyNumberFormats="0" applyBorderFormats="0" applyFontFormats="0" applyPatternFormats="0" applyAlignmentFormats="0" applyWidthHeightFormats="0">
  <queryTableRefresh nextId="16">
    <queryTableFields count="14">
      <queryTableField id="1" name="Timestamp" tableColumnId="1"/>
      <queryTableField id="2" name="School" tableColumnId="2"/>
      <queryTableField id="3" name="What is your preferred Language? _x000a__x000a_¿Cuál es tu idioma preferido?_x000a_" tableColumnId="3"/>
      <queryTableField id="4" name="Month" tableColumnId="4"/>
      <queryTableField id="5" name="Year" tableColumnId="5"/>
      <queryTableField id="6" name="School Year" tableColumnId="6"/>
      <queryTableField id="7" name="Gender or gender identity" tableColumnId="7"/>
      <queryTableField id="8" name="Ethnicity" tableColumnId="8"/>
      <queryTableField id="9" name="Race" tableColumnId="9"/>
      <queryTableField id="10" name="Multi-racial" tableColumnId="10"/>
      <queryTableField id="11" name="Other Ethnic Group" tableColumnId="11"/>
      <queryTableField id="14" name="Grade Level" tableColumnId="14"/>
      <queryTableField id="12" name="Attribute" tableColumnId="12"/>
      <queryTableField id="13" name="Value" tableColumnId="1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1" xr16:uid="{6ADA8BFE-F7A3-408A-AD9E-A9DBE8CECC70}" autoFormatId="16" applyNumberFormats="0" applyBorderFormats="0" applyFontFormats="0" applyPatternFormats="0" applyAlignmentFormats="0" applyWidthHeightFormats="0">
  <queryTableRefresh nextId="49">
    <queryTableFields count="23">
      <queryTableField id="1" name="Timestamp" tableColumnId="1"/>
      <queryTableField id="43" name="School" tableColumnId="24"/>
      <queryTableField id="4" name="What is your preferred Language? _x000a__x000a_¿Cuál es tu idioma preferido?_x000a_" tableColumnId="4"/>
      <queryTableField id="39" name="Month" tableColumnId="22"/>
      <queryTableField id="40" name="Year" tableColumnId="23"/>
      <queryTableField id="2" name="School Year" tableColumnId="2"/>
      <queryTableField id="5" name="Gender or gender identity" tableColumnId="5"/>
      <queryTableField id="6" name="Ethnicity" tableColumnId="6"/>
      <queryTableField id="7" name="Race" tableColumnId="7"/>
      <queryTableField id="8" name="Multi-racial" tableColumnId="8"/>
      <queryTableField id="9" name="Other Ethnic Group" tableColumnId="9"/>
      <queryTableField id="10" name="Grade Level" tableColumnId="10"/>
      <queryTableField id="11" name="1. I like school (merged)." tableColumnId="11"/>
      <queryTableField id="45" name="2. I feel like I do well in school (merged)." tableColumnId="25"/>
      <queryTableField id="13" name="3. My school wants me to do well (merged)." tableColumnId="13"/>
      <queryTableField id="14" name="4. My school has clear rules for behavior (merged)." tableColumnId="14"/>
      <queryTableField id="46" name="5. Teachers treat me with respect (merged)." tableColumnId="26"/>
      <queryTableField id="16" name="6. Good behavior is noticed at my school (merged)." tableColumnId="16"/>
      <queryTableField id="17" name="7. I get along with other students (merged)." tableColumnId="17"/>
      <queryTableField id="18" name="8. I feel safe at school (merged)." tableColumnId="18"/>
      <queryTableField id="19" name="9. Students treat each other well (merged)." tableColumnId="19"/>
      <queryTableField id="20" name="10. There is an adult at my school who will help me if I need it (merged)." tableColumnId="20"/>
      <queryTableField id="21" name="11. Students in my class behave so that teachers can teach (merged)." tableColumnId="2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2" xr16:uid="{339FF9E9-7A15-4482-8231-4A5796331176}" autoFormatId="16" applyNumberFormats="0" applyBorderFormats="0" applyFontFormats="0" applyPatternFormats="0" applyAlignmentFormats="0" applyWidthHeightFormats="0">
  <queryTableRefresh nextId="2">
    <queryTableFields count="1">
      <queryTableField id="1" name="School" tableColumnId="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2" connectionId="4" xr16:uid="{EDB696D3-97F2-4387-9E55-1A7EF9260590}" autoFormatId="16" applyNumberFormats="0" applyBorderFormats="0" applyFontFormats="0" applyPatternFormats="0" applyAlignmentFormats="0" applyWidthHeightFormats="0">
  <queryTableRefresh nextId="2">
    <queryTableFields count="1">
      <queryTableField id="1" name="School Year" tableColumnId="1"/>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76C7E2EE-FFEA-452C-9ED5-108A2C6D4FFC}" sourceName="School">
  <pivotTables>
    <pivotTable tabId="4" name="PivotTable2"/>
    <pivotTable tabId="3" name="PivotTable1"/>
    <pivotTable tabId="5" name="PivotTable3"/>
    <pivotTable tabId="7" name="PivotTable5"/>
    <pivotTable tabId="6" name="PivotTable4"/>
    <pivotTable tabId="13" name="PivotTable5"/>
    <pivotTable tabId="13" name="PivotTable6"/>
    <pivotTable tabId="13" name="PivotTable7"/>
    <pivotTable tabId="13" name="PivotTable8"/>
    <pivotTable tabId="22" name="PivotTable17"/>
  </pivotTables>
  <data>
    <tabular pivotCacheId="309287284">
      <items count="5">
        <i x="0" s="1"/>
        <i x="2" s="1" nd="1"/>
        <i x="4" s="1" nd="1"/>
        <i x="3" s="1" nd="1"/>
        <i x="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 xr10:uid="{13A6E3FE-0FED-445C-A108-B0128D3C53E4}" sourceName="School Year">
  <pivotTables>
    <pivotTable tabId="4" name="PivotTable2"/>
    <pivotTable tabId="3" name="PivotTable1"/>
    <pivotTable tabId="5" name="PivotTable3"/>
    <pivotTable tabId="7" name="PivotTable5"/>
    <pivotTable tabId="6" name="PivotTable4"/>
    <pivotTable tabId="13" name="PivotTable5"/>
    <pivotTable tabId="13" name="PivotTable6"/>
    <pivotTable tabId="13" name="PivotTable7"/>
    <pivotTable tabId="13" name="PivotTable8"/>
    <pivotTable tabId="22" name="PivotTable17"/>
  </pivotTables>
  <data>
    <tabular pivotCacheId="309287284">
      <items count="3">
        <i x="0" s="1"/>
        <i x="2" s="1" nd="1"/>
        <i x="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_Year1" xr10:uid="{320C0877-201D-4D86-8E40-3C8CC3C7F7DC}" sourceName="School Year">
  <pivotTables>
    <pivotTable tabId="11" name="PivotTable9"/>
    <pivotTable tabId="9" name="PivotTable7"/>
    <pivotTable tabId="8" name="PivotTable6"/>
    <pivotTable tabId="10" name="PivotTable8"/>
    <pivotTable tabId="12" name="PivotTable10"/>
    <pivotTable tabId="12" name="PivotTable11"/>
    <pivotTable tabId="12" name="PivotTable12"/>
    <pivotTable tabId="12" name="PivotTable13"/>
    <pivotTable tabId="12" name="PivotTable1"/>
    <pivotTable tabId="16" name="PivotTable9"/>
  </pivotTables>
  <data>
    <tabular pivotCacheId="309287284">
      <items count="3">
        <i x="2" s="1" nd="1"/>
        <i x="1"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Year 1" xr10:uid="{A8BB1606-C699-4837-BDFF-2C3D24DE5D58}" cache="Slicer_School_Year1" caption="School Yea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16FAA69E-302E-4351-94BF-41890C585F03}" cache="Slicer_School" caption="School" rowHeight="241300"/>
  <slicer name="School Year" xr10:uid="{CE7FFEF3-F445-4D73-A20F-79B3CE1EBDC9}" cache="Slicer_School_Year" caption="School Year" rowHeight="241300"/>
</slicers>
</file>

<file path=xl/tables/_rels/table1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3EB659-D827-400D-8EBA-5B907E46F577}" name="Table1" displayName="Table1" ref="A1:AK103" totalsRowShown="0" headerRowDxfId="575" dataDxfId="574">
  <autoFilter ref="A1:AK103" xr:uid="{B73EB659-D827-400D-8EBA-5B907E46F577}"/>
  <tableColumns count="37">
    <tableColumn id="1" xr3:uid="{7C0C246F-8A45-4E7F-99E1-0259B7942D86}" name="Timestamp" dataDxfId="573"/>
    <tableColumn id="2" xr3:uid="{16D1D5AB-7A0E-43A7-BB07-9FF45C1BEE0D}" name="Select your school._x000a__x000a_Selecciona tu escuela." dataDxfId="572"/>
    <tableColumn id="3" xr3:uid="{4D1EBFD9-BDED-4D54-B25B-1C4264153C1E}" name="What is your preferred Language? _x000a__x000a_¿Cuál es tu idioma preferido?_x000a_" dataDxfId="571"/>
    <tableColumn id="4" xr3:uid="{829CB4C4-3B93-4699-B653-DCC78FDDFEAA}" name="What is your gender or gender identity?" dataDxfId="570"/>
    <tableColumn id="5" xr3:uid="{EA739439-5118-461B-8892-EFE7037B9F41}" name="What is your ethnicity?" dataDxfId="569"/>
    <tableColumn id="6" xr3:uid="{83B5204A-3BE9-4809-BB0B-4E8D4064E5E3}" name="What is your race?" dataDxfId="568"/>
    <tableColumn id="7" xr3:uid="{5DEFDF76-5FD3-4F7A-A5A8-405EAC74E6FF}" name="If you marked multi-racial, what other races describe you?" dataDxfId="567"/>
    <tableColumn id="8" xr3:uid="{98BF4BF4-97EC-44F3-976E-A816798C1062}" name="Beyond that, is there another ethnic group with which you identify?" dataDxfId="566"/>
    <tableColumn id="9" xr3:uid="{339D6D08-A431-448A-8EAD-CB0D92EEA75D}" name="What grade are you in?" dataDxfId="565"/>
    <tableColumn id="10" xr3:uid="{122099CA-176B-4802-B410-588849D2594E}" name="1. I like school." dataDxfId="564"/>
    <tableColumn id="11" xr3:uid="{3F44B20E-C730-4273-B122-92BE48B92F07}" name="2. I feel like I do well in school." dataDxfId="563"/>
    <tableColumn id="12" xr3:uid="{7D8837E6-9B30-4595-B5CF-039AD0C7FC25}" name="3. My school wants me to do well." dataDxfId="562"/>
    <tableColumn id="13" xr3:uid="{D99E9562-0250-4E50-B140-04ECD0771422}" name="4. My school has clear rules for behavior." dataDxfId="561"/>
    <tableColumn id="14" xr3:uid="{FAAFC23F-9E09-4ACE-81F2-B8299DEB9616}" name="5. Teachers treat me with respect." dataDxfId="560"/>
    <tableColumn id="15" xr3:uid="{63341F26-6704-4359-8105-40C45D2647C5}" name="6. Good behavior is noticed at my school." dataDxfId="559"/>
    <tableColumn id="16" xr3:uid="{531EDF7C-411F-441C-A6C5-297A1BC8A186}" name="7. I get along with other students." dataDxfId="558"/>
    <tableColumn id="17" xr3:uid="{B6337635-BA56-437C-9B20-31053D42E1B7}" name="8. I feel safe at school." dataDxfId="557"/>
    <tableColumn id="18" xr3:uid="{65FD41D6-0D87-41CE-A7EF-C86010CFAF4B}" name="9. Students treat each other well." dataDxfId="556"/>
    <tableColumn id="19" xr3:uid="{CE574C43-F863-4D2B-86F4-B3604425D653}" name="10. There is an adult at my school who will help me if I need it." dataDxfId="555"/>
    <tableColumn id="20" xr3:uid="{73CF5E87-201A-4D44-8BBD-76CDA36D4DB8}" name="11. Students in my class behave so that teachers can teach." dataDxfId="554"/>
    <tableColumn id="24" xr3:uid="{9200DCAC-3D78-49F7-BCE9-E559D631CAAB}" name="¿Cuál es tu género o identidad de género?" dataDxfId="553"/>
    <tableColumn id="25" xr3:uid="{C4933ACA-15F2-4DF4-9732-630736BAC6B9}" name="¿Cuál es su grupo étnico?" dataDxfId="552"/>
    <tableColumn id="26" xr3:uid="{3ACC4DF9-A635-46C9-A523-063737B13063}" name="¿Cuál es tu raza?" dataDxfId="551"/>
    <tableColumn id="27" xr3:uid="{F68D6DAC-133D-4B17-95B1-54FACF626DC2}" name="Si marcó &quot;multirracial&quot;, ¿qué otras razas lo describen?" dataDxfId="550"/>
    <tableColumn id="28" xr3:uid="{308010CA-6FD8-4308-AF77-A9830B237001}" name="¿Existe otro grupo étnico con el cual te identificas?" dataDxfId="549"/>
    <tableColumn id="29" xr3:uid="{DB11C288-CA14-406B-BE0C-9338882269BF}" name="¿En qué grado estás?" dataDxfId="548"/>
    <tableColumn id="30" xr3:uid="{4822B7DF-1178-407D-B0E5-717661445D47}" name="1. Me gusta la escuela." dataDxfId="547"/>
    <tableColumn id="31" xr3:uid="{A688203E-53D9-4C5E-8F2D-7E779E41FDBD}" name="2. Siento que tengo éxito en la escuela." dataDxfId="546"/>
    <tableColumn id="32" xr3:uid="{143CF3AA-9AE3-4D91-8DE8-74DF2A860FA8}" name="3. La escuela quiere que tenga éxito." dataDxfId="545"/>
    <tableColumn id="33" xr3:uid="{2FBDB0E0-A167-4ACC-B6D9-CE8956492835}" name="4. Mi escuela tiene normas de comportamiento claras." dataDxfId="544"/>
    <tableColumn id="34" xr3:uid="{DD6ED7E1-8B23-4B28-B3E5-D6192A1C5075}" name="5. Los profesores me tratan con respeto." dataDxfId="543"/>
    <tableColumn id="35" xr3:uid="{9D81001B-E633-42AB-9B1E-A44C419AAEB0}" name="6. En mi escuela se distingue el buen comportamiento." dataDxfId="542"/>
    <tableColumn id="36" xr3:uid="{4CB9AF81-D496-4404-9A01-5B792EA7C679}" name="7. Me llevo bien con los otros estudiantes." dataDxfId="541"/>
    <tableColumn id="37" xr3:uid="{09A7C2E4-2A9C-472A-9A75-C08FD3CE666C}" name="8. Me siento seguro/a en la escuela." dataDxfId="540"/>
    <tableColumn id="38" xr3:uid="{22E770E3-60E1-4360-94D2-5E21D1723B44}" name="9. Los estudiantes se tratan bien entre si." dataDxfId="539"/>
    <tableColumn id="39" xr3:uid="{9A3D3A1A-EA9C-4F85-9FBB-C5520C88294D}" name="10. Hay un adulto en mi escuela que puede ayudarme si lo necesito." dataDxfId="538"/>
    <tableColumn id="40" xr3:uid="{10DFC2DF-0D1E-426C-97FD-58861DB3F4CE}" name="11. Los estudiantes en mi clase se portan bien y los profesores pueden enseñar." dataDxfId="537"/>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08CE027-0346-4545-8652-9824DE1971CB}" name="Table12" displayName="Table12" ref="A26:G27" totalsRowShown="0" headerRowDxfId="494" tableBorderDxfId="493">
  <autoFilter ref="A26:G27" xr:uid="{A08CE027-0346-4545-8652-9824DE1971CB}"/>
  <tableColumns count="7">
    <tableColumn id="1" xr3:uid="{7E4C995A-D789-4586-86F9-231F71E342CF}" name="School" dataDxfId="492">
      <calculatedColumnFormula>$A$2</calculatedColumnFormula>
    </tableColumn>
    <tableColumn id="2" xr3:uid="{6526767C-8DF3-4D6D-B55D-8204BE8C79AB}" name="School Year" dataDxfId="491">
      <calculatedColumnFormula>$B$2</calculatedColumnFormula>
    </tableColumn>
    <tableColumn id="3" xr3:uid="{C10E9A2F-76D1-4DAA-80B8-8C0B1A3C32A3}" name="3" dataDxfId="490">
      <calculatedColumnFormula>AVERAGEIFS(Total_Score[Value],Total_Score[School],Table12[[#This Row],[School]],Total_Score[School Year],Table12[[#This Row],[School Year]],Total_Score[Grade Level],Table12[[#Headers],[3]])</calculatedColumnFormula>
    </tableColumn>
    <tableColumn id="4" xr3:uid="{19A3220E-5BC1-4F8C-A1B2-4F00AD262878}" name="4" dataDxfId="489">
      <calculatedColumnFormula>AVERAGEIFS(Total_Score[Value],Total_Score[School],Table12[[#This Row],[School]],Total_Score[School Year],Table12[[#This Row],[School Year]],Total_Score[Grade Level],Table12[[#Headers],[4]])</calculatedColumnFormula>
    </tableColumn>
    <tableColumn id="5" xr3:uid="{0D1D5D72-E5CE-4DCD-A2B5-EC0B80B332B0}" name="5" dataDxfId="488">
      <calculatedColumnFormula>AVERAGEIFS(Total_Score[Value],Total_Score[School],Table12[[#This Row],[School]],Total_Score[School Year],Table12[[#This Row],[School Year]],Total_Score[Grade Level],Table12[[#Headers],[5]])</calculatedColumnFormula>
    </tableColumn>
    <tableColumn id="6" xr3:uid="{75B5E869-FA0B-4ACE-8402-2615171D569F}" name="6" dataDxfId="487">
      <calculatedColumnFormula>AVERAGEIFS(Total_Score[Value],Total_Score[School],Table12[[#This Row],[School]],Total_Score[School Year],Table12[[#This Row],[School Year]],Total_Score[Grade Level],Table12[[#Headers],[6]])</calculatedColumnFormula>
    </tableColumn>
    <tableColumn id="7" xr3:uid="{D11F77DA-CA71-42D1-B95D-B7145FBF2D64}" name="I prefer not to answer." dataDxfId="486">
      <calculatedColumnFormula>AVERAGEIFS(Total_Score[Value],Total_Score[School],Table12[[#This Row],[School]],Total_Score[School Year],Table12[[#This Row],[School Year]],Total_Score[Grade Level],Table12[[#Headers],[I prefer not to answer.]])</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D28C1A3-02F6-4F61-A0C1-64B4FBF5C344}" name="Table3" displayName="Table3" ref="A15:E16" totalsRowShown="0">
  <autoFilter ref="A15:E16" xr:uid="{3D28C1A3-02F6-4F61-A0C1-64B4FBF5C344}"/>
  <tableColumns count="5">
    <tableColumn id="1" xr3:uid="{C0D677F7-00D4-492F-809B-91183590A7D2}" name="School">
      <calculatedColumnFormula>$A$2</calculatedColumnFormula>
    </tableColumn>
    <tableColumn id="2" xr3:uid="{F4F534BC-973C-4E85-9145-C883ACBCE51D}" name="School Year">
      <calculatedColumnFormula>$B$2</calculatedColumnFormula>
    </tableColumn>
    <tableColumn id="3" xr3:uid="{26635480-F1CD-4F37-8F5E-E050FA3BA143}" name="Hispanic or Latino/a" dataDxfId="485">
      <calculatedColumnFormula>AVERAGEIFS(Total_Score[Value],Total_Score[School],Table3[[#This Row],[School]],Total_Score[School Year],Table3[[#This Row],[School Year]],Total_Score[Ethnicity],Table3[[#Headers],[Hispanic or Latino/a]])</calculatedColumnFormula>
    </tableColumn>
    <tableColumn id="4" xr3:uid="{D36F4381-F7FD-41A6-96D0-5D9BBB7CEE9F}" name="Not Hispanic or Latino/a" dataDxfId="484">
      <calculatedColumnFormula>AVERAGEIFS(Total_Score[Value],Total_Score[School],Table3[[#This Row],[School]],Total_Score[School Year],Table3[[#This Row],[School Year]],Total_Score[Ethnicity],Table3[[#Headers],[Not Hispanic or Latino/a]])</calculatedColumnFormula>
    </tableColumn>
    <tableColumn id="5" xr3:uid="{12975A2B-15E0-4F60-960B-26968059C390}" name="I prefer not to answer." dataDxfId="483">
      <calculatedColumnFormula>AVERAGEIFS(Total_Score[Value],Total_Score[School],Table3[[#This Row],[School]],Total_Score[School Year],Table3[[#This Row],[School Year]],Total_Score[Ethnicity],Table3[[#Headers],[I prefer not to answer.]])</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89158D-17A7-4948-89A7-6D0C5DAE5122}" name="Total_Score" displayName="Total_Score" ref="A1:N2" tableType="queryTable" insertRow="1" totalsRowShown="0">
  <autoFilter ref="A1:N2" xr:uid="{4389158D-17A7-4948-89A7-6D0C5DAE5122}"/>
  <tableColumns count="14">
    <tableColumn id="1" xr3:uid="{F48D4759-6BAA-4175-960E-95A47B9E5759}" uniqueName="1" name="Timestamp" queryTableFieldId="1" dataDxfId="20"/>
    <tableColumn id="2" xr3:uid="{29BB3A80-237E-46CE-8F35-FB670A3EA593}" uniqueName="2" name="School" queryTableFieldId="2" dataDxfId="19"/>
    <tableColumn id="3" xr3:uid="{C03A3E71-4839-48F1-A8B3-81CB317B92D3}" uniqueName="3" name="What is your preferred Language? _x000a__x000a_¿Cuál es tu idioma preferido?_x000a_" queryTableFieldId="3" dataDxfId="18"/>
    <tableColumn id="4" xr3:uid="{085669CB-6405-4618-845F-23BAD817C28F}" uniqueName="4" name="Month" queryTableFieldId="4"/>
    <tableColumn id="5" xr3:uid="{617E12CE-B8F3-4595-AB80-877B93BD0B0E}" uniqueName="5" name="Year" queryTableFieldId="5"/>
    <tableColumn id="6" xr3:uid="{7D255EF5-E8B6-4903-B7B7-E8FE42F5D160}" uniqueName="6" name="School Year" queryTableFieldId="6" dataDxfId="17"/>
    <tableColumn id="7" xr3:uid="{D863C8EA-7645-4F4A-86CA-67B04C223984}" uniqueName="7" name="Gender or gender identity" queryTableFieldId="7" dataDxfId="16"/>
    <tableColumn id="8" xr3:uid="{7558A322-5124-420A-9057-7FA8548CF713}" uniqueName="8" name="Ethnicity" queryTableFieldId="8" dataDxfId="15"/>
    <tableColumn id="9" xr3:uid="{AECE6DB6-E62A-4002-A4AB-5E43AE384A2A}" uniqueName="9" name="Race" queryTableFieldId="9" dataDxfId="14"/>
    <tableColumn id="10" xr3:uid="{159F78C0-0EC6-4CA2-934B-72D3C60814B6}" uniqueName="10" name="Multi-racial" queryTableFieldId="10" dataDxfId="13"/>
    <tableColumn id="11" xr3:uid="{1EABF57D-A949-4C27-B4DA-DB73E9F3F386}" uniqueName="11" name="Other Ethnic Group" queryTableFieldId="11"/>
    <tableColumn id="14" xr3:uid="{8FF206A9-5203-4E1F-B30E-B5FBFCEDA436}" uniqueName="14" name="Grade Level" queryTableFieldId="14"/>
    <tableColumn id="12" xr3:uid="{A2C83682-DAD9-4854-8670-914BE63C6A60}" uniqueName="12" name="Attribute" queryTableFieldId="12" dataDxfId="12"/>
    <tableColumn id="13" xr3:uid="{DEA675CB-E9B2-4306-9F15-59F575DD4201}" uniqueName="13" name="Value" queryTableField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1256A3-A45A-4E25-A238-9D21752F4B92}" name="CleanedData" displayName="CleanedData" ref="A1:W2" tableType="queryTable" insertRow="1" totalsRowShown="0">
  <autoFilter ref="A1:W2" xr:uid="{321256A3-A45A-4E25-A238-9D21752F4B92}"/>
  <tableColumns count="23">
    <tableColumn id="1" xr3:uid="{1CC4B477-ACCA-43F3-B93D-E63E650D60EA}" uniqueName="1" name="Timestamp" queryTableFieldId="1" dataDxfId="11"/>
    <tableColumn id="24" xr3:uid="{5E418279-A218-49D0-82D0-C0C448B7921C}" uniqueName="24" name="School" queryTableFieldId="43" dataDxfId="10"/>
    <tableColumn id="4" xr3:uid="{B2CE1E69-9CFF-46B3-ADD7-4A3C20A8AA0A}" uniqueName="4" name="What is your preferred Language? _x000a__x000a_¿Cuál es tu idioma preferido?_x000a_" queryTableFieldId="4" dataDxfId="9"/>
    <tableColumn id="22" xr3:uid="{9119CEBF-B76A-4913-AC16-47F2F5BF004A}" uniqueName="22" name="Month" queryTableFieldId="39"/>
    <tableColumn id="23" xr3:uid="{9DF808DC-4B01-4F82-B8C6-9B6F38BD42AA}" uniqueName="23" name="Year" queryTableFieldId="40"/>
    <tableColumn id="2" xr3:uid="{53D798D3-2614-425A-BBA4-6FBC6DFCD542}" uniqueName="2" name="School Year" queryTableFieldId="2"/>
    <tableColumn id="5" xr3:uid="{AE88417F-D4F7-4FDB-ABC2-310CE4EA4CF0}" uniqueName="5" name="Gender or gender identity" queryTableFieldId="5"/>
    <tableColumn id="6" xr3:uid="{F8DFCA79-6859-496D-847E-3F1AD9755CEC}" uniqueName="6" name="Ethnicity" queryTableFieldId="6"/>
    <tableColumn id="7" xr3:uid="{CFF67BFC-BCA9-48EA-8FE3-2C922EC57D15}" uniqueName="7" name="Race" queryTableFieldId="7"/>
    <tableColumn id="8" xr3:uid="{4A907D63-65BA-4471-BFD8-962FFE077BCE}" uniqueName="8" name="Multi-racial" queryTableFieldId="8"/>
    <tableColumn id="9" xr3:uid="{F75A16D5-2911-421C-82AE-77250B544AF9}" uniqueName="9" name="Other Ethnic Group" queryTableFieldId="9"/>
    <tableColumn id="10" xr3:uid="{769D0AF7-D42D-4F1F-88A6-FE0F22BD3782}" uniqueName="10" name="Grade Level" queryTableFieldId="10" dataDxfId="8"/>
    <tableColumn id="11" xr3:uid="{6AD10CD0-ECE9-4AD0-995E-E032E50A9F42}" uniqueName="11" name="1. I like school (merged)." queryTableFieldId="11"/>
    <tableColumn id="25" xr3:uid="{3EC268C7-E65C-40D2-9BC2-1C267C9611DB}" uniqueName="25" name="2. I feel like I do well in school (merged)." queryTableFieldId="45"/>
    <tableColumn id="13" xr3:uid="{F6E944D4-FDCE-412D-8FF4-2DB4FADD21CC}" uniqueName="13" name="3. My school wants me to do well (merged)." queryTableFieldId="13"/>
    <tableColumn id="14" xr3:uid="{6314C07B-7CB5-4D70-9306-E80A717B3D2A}" uniqueName="14" name="4. My school has clear rules for behavior (merged)." queryTableFieldId="14"/>
    <tableColumn id="26" xr3:uid="{A3ABBEFE-D42B-4532-9CBF-D4282440325F}" uniqueName="26" name="5. Teachers treat me with respect (merged)." queryTableFieldId="46"/>
    <tableColumn id="16" xr3:uid="{CF090326-BAF0-463D-A513-160CDD6DFECD}" uniqueName="16" name="6. Good behavior is noticed at my school (merged)." queryTableFieldId="16"/>
    <tableColumn id="17" xr3:uid="{5EE41061-D517-4462-8D6A-1CA8B0DC2CBF}" uniqueName="17" name="7. I get along with other students (merged)." queryTableFieldId="17"/>
    <tableColumn id="18" xr3:uid="{07FB1FE2-5F4B-42C6-A27A-B0DC6C3C88BE}" uniqueName="18" name="8. I feel safe at school (merged)." queryTableFieldId="18"/>
    <tableColumn id="19" xr3:uid="{05CAE6D0-D123-4DB1-ACD5-7AE1CDA60DC5}" uniqueName="19" name="9. Students treat each other well (merged)." queryTableFieldId="19"/>
    <tableColumn id="20" xr3:uid="{3E133BE6-121A-4C5E-B561-D8FAB7013AD0}" uniqueName="20" name="10. There is an adult at my school who will help me if I need it (merged)." queryTableFieldId="20"/>
    <tableColumn id="21" xr3:uid="{525B117E-7AC8-4506-95C4-AF7FC7B43B26}" uniqueName="21" name="11. Students in my class behave so that teachers can teach (merged)." queryTableFieldId="21"/>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C5FFB3-719E-4DCF-80AB-DDDD6B7C1C2D}" name="Schools" displayName="Schools" ref="A1:A2" tableType="queryTable" insertRow="1" totalsRowShown="0">
  <autoFilter ref="A1:A2" xr:uid="{1AC5FFB3-719E-4DCF-80AB-DDDD6B7C1C2D}"/>
  <tableColumns count="1">
    <tableColumn id="1" xr3:uid="{05B687A4-046A-474F-A0E5-33EAD8867A2C}" uniqueName="1" name="School" queryTableFieldId="1" dataDxfId="7"/>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85504DC-BB71-4F0A-B363-08363B3793B6}" name="Years" displayName="Years" ref="C1:C2" tableType="queryTable" insertRow="1" totalsRowShown="0">
  <autoFilter ref="C1:C2" xr:uid="{285504DC-BB71-4F0A-B363-08363B3793B6}"/>
  <tableColumns count="1">
    <tableColumn id="1" xr3:uid="{85D0D8E1-6496-413E-AB28-B14DFC02B872}" uniqueName="1" name="School Year" queryTableFieldId="1" dataDxfId="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DB22A3-D1EA-4CA9-974D-2A862DC4E9F2}" name="Table85" displayName="Table85" ref="A5:C6" totalsRowShown="0">
  <autoFilter ref="A5:C6" xr:uid="{AEDB22A3-D1EA-4CA9-974D-2A862DC4E9F2}"/>
  <tableColumns count="3">
    <tableColumn id="1" xr3:uid="{818ED8A3-930D-4CF7-B65E-C95BE43BA3CA}" name="School">
      <calculatedColumnFormula>$A$2</calculatedColumnFormula>
    </tableColumn>
    <tableColumn id="2" xr3:uid="{057610CA-685E-449C-9EEE-D83779829620}" name="School Year">
      <calculatedColumnFormula>$B$2</calculatedColumnFormula>
    </tableColumn>
    <tableColumn id="3" xr3:uid="{2CFD01F6-4E72-428C-AC70-8466DEF019AA}" name="Total Score" dataDxfId="536">
      <calculatedColumnFormula>AVERAGEIFS(Total_Score[Value],Total_Score[School],Table85[[#This Row],[School]],Total_Score[School Year],Table85[[#This Row],[School Year]])</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571CAD3-8BAA-4483-B10E-55CABB6C5EF8}" name="Table81011" displayName="Table81011" ref="A10:F11" totalsRowShown="0">
  <autoFilter ref="A10:F11" xr:uid="{2571CAD3-8BAA-4483-B10E-55CABB6C5EF8}"/>
  <tableColumns count="6">
    <tableColumn id="1" xr3:uid="{68A02DD3-C9B4-48EF-8549-3E19FC6C5CC4}" name="School">
      <calculatedColumnFormula>$A$2</calculatedColumnFormula>
    </tableColumn>
    <tableColumn id="2" xr3:uid="{738CDF16-D698-4830-9F72-D03C7A430A7B}" name="School Year">
      <calculatedColumnFormula>$B$2</calculatedColumnFormula>
    </tableColumn>
    <tableColumn id="3" xr3:uid="{E48EBDAC-FE81-4DC5-9EC4-C91D6949651D}" name="Female" dataDxfId="535">
      <calculatedColumnFormula>AVERAGEIFS(Total_Score[Value],Total_Score[School],Table81011[[#This Row],[School]],Total_Score[School Year],Table81011[[#This Row],[School Year]],Total_Score[Gender or gender identity],Table81011[[#Headers],[Female]])</calculatedColumnFormula>
    </tableColumn>
    <tableColumn id="4" xr3:uid="{D746F5F2-5A11-4DA4-8455-324070A95170}" name="Male" dataDxfId="534">
      <calculatedColumnFormula>AVERAGEIFS(Total_Score[Value],Total_Score[School],Table81011[[#This Row],[School]],Total_Score[School Year],Table81011[[#This Row],[School Year]],Total_Score[Gender or gender identity],Table81011[[#Headers],[Male]])</calculatedColumnFormula>
    </tableColumn>
    <tableColumn id="5" xr3:uid="{419156BA-F5B9-44AB-B77B-FDCB7546560F}" name="Other" dataDxfId="533">
      <calculatedColumnFormula>AVERAGEIFS(Total_Score[Value],Total_Score[School],Table81011[[#This Row],[School]],Total_Score[School Year],Table81011[[#This Row],[School Year]],Total_Score[Gender or gender identity],Table81011[[#Headers],[Other]])</calculatedColumnFormula>
    </tableColumn>
    <tableColumn id="6" xr3:uid="{5D79654D-DD91-474A-9CBD-2C7250F9CE3C}" name="Prefer not to answer." dataDxfId="532">
      <calculatedColumnFormula>AVERAGEIFS(Total_Score[Value],Total_Score[School],Table81011[[#This Row],[School]],Total_Score[School Year],Table81011[[#This Row],[School Year]],Total_Score[Gender or gender identity],Table81011[[#Headers],[Prefer not to answer.]])</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6A6DE75-D46C-436B-B713-78F693D4D64A}" name="Table1114" displayName="Table1114" ref="A21:I22" totalsRowShown="0" tableBorderDxfId="531">
  <autoFilter ref="A21:I22" xr:uid="{A6A6DE75-D46C-436B-B713-78F693D4D64A}"/>
  <tableColumns count="9">
    <tableColumn id="1" xr3:uid="{9B2145D4-9288-49FB-9912-7086E466E224}" name="School" dataDxfId="530">
      <calculatedColumnFormula>$A$2</calculatedColumnFormula>
    </tableColumn>
    <tableColumn id="2" xr3:uid="{FD66639D-5620-4B1B-B1D6-7AA0AAF3C48A}" name="School Year" dataDxfId="529">
      <calculatedColumnFormula>$B$2</calculatedColumnFormula>
    </tableColumn>
    <tableColumn id="3" xr3:uid="{0B0B1D43-5E84-4EAC-BB9A-4BD444851E7F}" name="American Indian or Alaskan Native" dataDxfId="528">
      <calculatedColumnFormula>AVERAGEIFS(Total_Score[Value],Total_Score[School],Table1114[[#This Row],[School]],Total_Score[School Year],Table1114[[#This Row],[School Year]],Total_Score[Race],Table1114[[#Headers],[American Indian or Alaskan Native]])</calculatedColumnFormula>
    </tableColumn>
    <tableColumn id="4" xr3:uid="{C3691A3B-8B07-4B8D-94CC-6E56D704AF08}" name="Asian" dataDxfId="527">
      <calculatedColumnFormula>AVERAGEIFS(Total_Score[Value],Total_Score[School],Table1114[[#This Row],[School]],Total_Score[School Year],Table1114[[#This Row],[School Year]],Total_Score[Race],Table1114[[#Headers],[Asian]])</calculatedColumnFormula>
    </tableColumn>
    <tableColumn id="5" xr3:uid="{BCA2BD03-AD1E-4162-825A-C42617E61DD3}" name="Black or African American" dataDxfId="526">
      <calculatedColumnFormula>AVERAGEIFS(Total_Score[Value],Total_Score[School],Table1114[[#This Row],[School]],Total_Score[School Year],Table1114[[#This Row],[School Year]],Total_Score[Race],Table1114[[#Headers],[Black or African American]])</calculatedColumnFormula>
    </tableColumn>
    <tableColumn id="6" xr3:uid="{923DCF31-3F1D-4FB6-B0F3-30E14F42ACC8}" name="Native Hawaiian or Pacific Islander" dataDxfId="525">
      <calculatedColumnFormula>AVERAGEIFS(Total_Score[Value],Total_Score[School],Table1114[[#This Row],[School]],Total_Score[School Year],Table1114[[#This Row],[School Year]],Total_Score[Race],Table1114[[#Headers],[Native Hawaiian or Pacific Islander]])</calculatedColumnFormula>
    </tableColumn>
    <tableColumn id="7" xr3:uid="{D20F141D-BE68-433B-B3C8-D0E806EB0254}" name="White" dataDxfId="524">
      <calculatedColumnFormula>AVERAGEIFS(Total_Score[Value],Total_Score[School],Table1114[[#This Row],[School]],Total_Score[School Year],Table1114[[#This Row],[School Year]],Total_Score[Race],Table1114[[#Headers],[White]])</calculatedColumnFormula>
    </tableColumn>
    <tableColumn id="8" xr3:uid="{381BC9D8-3101-45E7-8841-4653F4FCE7C7}" name="Multi-Racial" dataDxfId="523">
      <calculatedColumnFormula>AVERAGEIFS(Total_Score[Value],Total_Score[School],Table1114[[#This Row],[School]],Total_Score[School Year],Table1114[[#This Row],[School Year]],Total_Score[Race],Table1114[[#Headers],[Multi-Racial]])</calculatedColumnFormula>
    </tableColumn>
    <tableColumn id="9" xr3:uid="{D3790A51-A55E-475E-AC09-D81CEDE4200E}" name="I prefer not to answer." dataDxfId="522">
      <calculatedColumnFormula>AVERAGEIFS(Total_Score[Value],Total_Score[School],Table1114[[#This Row],[School]],Total_Score[School Year],Table1114[[#This Row],[School Year]],Total_Score[Race],Table1114[[#Headers],[I prefer not to answer.]])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7FE1293-B560-4867-9799-D1795BFC9961}" name="Table1215" displayName="Table1215" ref="A26:G27" totalsRowShown="0" headerRowDxfId="521" tableBorderDxfId="520">
  <autoFilter ref="A26:G27" xr:uid="{87FE1293-B560-4867-9799-D1795BFC9961}"/>
  <tableColumns count="7">
    <tableColumn id="1" xr3:uid="{12C7905C-CEE0-4AE1-82E7-6CED971F48E4}" name="School" dataDxfId="519">
      <calculatedColumnFormula>$A$2</calculatedColumnFormula>
    </tableColumn>
    <tableColumn id="2" xr3:uid="{7385D941-F9A6-450D-AC20-A656E4CA2D81}" name="School Year" dataDxfId="518">
      <calculatedColumnFormula>$B$2</calculatedColumnFormula>
    </tableColumn>
    <tableColumn id="3" xr3:uid="{6C994564-7322-458F-ACF2-4F56358FAEF6}" name="3" dataDxfId="517">
      <calculatedColumnFormula>AVERAGEIFS(Total_Score[Value],Total_Score[School],Table1215[[#This Row],[School]],Total_Score[School Year],Table1215[[#This Row],[School Year]],Total_Score[Grade Level],Table1215[[#Headers],[3]])</calculatedColumnFormula>
    </tableColumn>
    <tableColumn id="4" xr3:uid="{71492B0D-7B12-48A1-8D7D-0DEA12B1110B}" name="4" dataDxfId="516">
      <calculatedColumnFormula>AVERAGEIFS(Total_Score[Value],Total_Score[School],Table1215[[#This Row],[School]],Total_Score[School Year],Table1215[[#This Row],[School Year]],Total_Score[Grade Level],Table1215[[#Headers],[4]])</calculatedColumnFormula>
    </tableColumn>
    <tableColumn id="5" xr3:uid="{E248BDB6-FADC-4658-9B67-CB3311BB8E6D}" name="5" dataDxfId="515">
      <calculatedColumnFormula>AVERAGEIFS(Total_Score[Value],Total_Score[School],Table1215[[#This Row],[School]],Total_Score[School Year],Table1215[[#This Row],[School Year]],Total_Score[Grade Level],Table1215[[#Headers],[5]])</calculatedColumnFormula>
    </tableColumn>
    <tableColumn id="6" xr3:uid="{B1D50ADF-ECF9-4F2B-A498-C2EA7516BBE4}" name="6" dataDxfId="514">
      <calculatedColumnFormula>AVERAGEIFS(Total_Score[Value],Total_Score[School],Table1215[[#This Row],[School]],Total_Score[School Year],Table1215[[#This Row],[School Year]],Total_Score[Grade Level],Table1215[[#Headers],[6]])</calculatedColumnFormula>
    </tableColumn>
    <tableColumn id="7" xr3:uid="{89437373-ED9B-4BF7-8E0E-39A5D5C4AD6E}" name="I prefer not to answer." dataDxfId="513">
      <calculatedColumnFormula>AVERAGEIFS(Total_Score[Value],Total_Score[School],Table1215[[#This Row],[School]],Total_Score[School Year],Table1215[[#This Row],[School Year]],Total_Score[Grade Level],Table1215[[#Headers],[I prefer not to answer.]])</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BFA98D5-E70A-40E6-9799-29488ADEFD42}" name="Table316" displayName="Table316" ref="A15:E16" totalsRowShown="0">
  <autoFilter ref="A15:E16" xr:uid="{5BFA98D5-E70A-40E6-9799-29488ADEFD42}"/>
  <tableColumns count="5">
    <tableColumn id="1" xr3:uid="{EA412A98-DCC3-4B87-AC90-DA4FEB4E3F27}" name="School">
      <calculatedColumnFormula>$A$2</calculatedColumnFormula>
    </tableColumn>
    <tableColumn id="2" xr3:uid="{AC65039F-98E1-4181-8DD8-584619499F80}" name="School Year">
      <calculatedColumnFormula>$B$2</calculatedColumnFormula>
    </tableColumn>
    <tableColumn id="3" xr3:uid="{278F668C-ED53-49EE-8F2E-F0D31DACCC4E}" name="Hispanic or Latino/a" dataDxfId="512">
      <calculatedColumnFormula>AVERAGEIFS(Total_Score[Value],Total_Score[School],Table316[[#This Row],[School]],Total_Score[School Year],Table316[[#This Row],[School Year]],Total_Score[Ethnicity],Table316[[#Headers],[Hispanic or Latino/a]])</calculatedColumnFormula>
    </tableColumn>
    <tableColumn id="4" xr3:uid="{4F3CD944-2028-4F77-96F1-920E8B7932E7}" name="Not Hispanic or Latino/a" dataDxfId="511">
      <calculatedColumnFormula>AVERAGEIFS(Total_Score[Value],Total_Score[School],Table316[[#This Row],[School]],Total_Score[School Year],Table316[[#This Row],[School Year]],Total_Score[Ethnicity],Table316[[#Headers],[Not Hispanic or Latino/a]])</calculatedColumnFormula>
    </tableColumn>
    <tableColumn id="5" xr3:uid="{45C683D0-B571-49CC-9C80-F9746E894BD9}" name="I prefer not to answer." dataDxfId="510">
      <calculatedColumnFormula>AVERAGEIFS(Total_Score[Value],Total_Score[School],Table316[[#This Row],[School]],Total_Score[School Year],Table316[[#This Row],[School Year]],Total_Score[Ethnicity],Table316[[#Headers],[I prefer not to answer.]])</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B40C542-8821-44C2-9C88-20BC877FA6B0}" name="Table8" displayName="Table8" ref="A5:C6" totalsRowShown="0">
  <autoFilter ref="A5:C6" xr:uid="{4B40C542-8821-44C2-9C88-20BC877FA6B0}"/>
  <tableColumns count="3">
    <tableColumn id="1" xr3:uid="{3D07AB1B-34FF-4E17-97B2-2A3815C2D652}" name="School">
      <calculatedColumnFormula>$A$2</calculatedColumnFormula>
    </tableColumn>
    <tableColumn id="2" xr3:uid="{C8C2FF05-8261-4131-9887-DD93776EB69B}" name="School Year">
      <calculatedColumnFormula>$B$2</calculatedColumnFormula>
    </tableColumn>
    <tableColumn id="3" xr3:uid="{1B2B61F3-77A0-450F-BE25-42B9E5E27914}" name="Total Score" dataDxfId="509">
      <calculatedColumnFormula>AVERAGEIFS(Total_Score[Value],Total_Score[School],Table8[[#This Row],[School]],Total_Score[School Year],Table8[[#This Row],[School Year]])</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1391153-4924-4BD7-A79F-A5312727BEFE}" name="Table810" displayName="Table810" ref="A10:F11" totalsRowShown="0">
  <autoFilter ref="A10:F11" xr:uid="{C1391153-4924-4BD7-A79F-A5312727BEFE}"/>
  <tableColumns count="6">
    <tableColumn id="1" xr3:uid="{7C9CFE39-0B16-41DE-A4B4-23CA15A2827D}" name="School">
      <calculatedColumnFormula>$A$2</calculatedColumnFormula>
    </tableColumn>
    <tableColumn id="2" xr3:uid="{5149A851-8625-4D24-A1B2-80FB2191C24E}" name="School Year">
      <calculatedColumnFormula>$B$2</calculatedColumnFormula>
    </tableColumn>
    <tableColumn id="3" xr3:uid="{A04785A8-C804-47C1-A55D-BE631367ABC2}" name="Female" dataDxfId="508">
      <calculatedColumnFormula>AVERAGEIFS(Total_Score[Value],Total_Score[School],Table810[[#This Row],[School]],Total_Score[School Year],Table810[[#This Row],[School Year]],Total_Score[Gender or gender identity],Table810[[#Headers],[Female]])</calculatedColumnFormula>
    </tableColumn>
    <tableColumn id="4" xr3:uid="{1EB3D40C-34B5-41F8-A9D3-1E84AA39F53C}" name="Male" dataDxfId="507">
      <calculatedColumnFormula>AVERAGEIFS(Total_Score[Value],Total_Score[School],Table810[[#This Row],[School]],Total_Score[School Year],Table810[[#This Row],[School Year]],Total_Score[Gender or gender identity],Table810[[#Headers],[Male]])</calculatedColumnFormula>
    </tableColumn>
    <tableColumn id="5" xr3:uid="{BAE67539-A294-4F4A-BE94-024EEC66D6E4}" name="Other" dataDxfId="506">
      <calculatedColumnFormula>AVERAGEIFS(Total_Score[Value],Total_Score[School],Table810[[#This Row],[School]],Total_Score[School Year],Table810[[#This Row],[School Year]],Total_Score[Gender or gender identity],Table810[[#Headers],[Other]])</calculatedColumnFormula>
    </tableColumn>
    <tableColumn id="6" xr3:uid="{B7AE4E2D-DA0F-4450-AF93-BA2752DB4B13}" name="Prefer not to answer." dataDxfId="505">
      <calculatedColumnFormula>AVERAGEIFS(Total_Score[Value],Total_Score[School],Table810[[#This Row],[School]],Total_Score[School Year],Table810[[#This Row],[School Year]],Total_Score[Gender or gender identity],Table810[[#Headers],[Prefer not to answer.]])</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289EC7E-BAD7-4AE7-8DE6-6C666F2E6ACB}" name="Table11" displayName="Table11" ref="A21:I22" totalsRowShown="0" tableBorderDxfId="504">
  <autoFilter ref="A21:I22" xr:uid="{E289EC7E-BAD7-4AE7-8DE6-6C666F2E6ACB}"/>
  <tableColumns count="9">
    <tableColumn id="1" xr3:uid="{E2D9A63E-8496-4983-B339-91593BA57770}" name="School" dataDxfId="503">
      <calculatedColumnFormula>$A$2</calculatedColumnFormula>
    </tableColumn>
    <tableColumn id="2" xr3:uid="{B3104FDA-937A-4A39-A565-A74A07C2A82D}" name="School Year" dataDxfId="502">
      <calculatedColumnFormula>$B$2</calculatedColumnFormula>
    </tableColumn>
    <tableColumn id="3" xr3:uid="{00733829-8CDB-49B2-AFB6-25705FBEE57D}" name="American Indian or Alaskan Native" dataDxfId="501">
      <calculatedColumnFormula>AVERAGEIFS(Total_Score[Value],Total_Score[School],Table11[[#This Row],[School]],Total_Score[School Year],Table11[[#This Row],[School Year]],Total_Score[Race],Table11[[#Headers],[American Indian or Alaskan Native]])</calculatedColumnFormula>
    </tableColumn>
    <tableColumn id="4" xr3:uid="{7B5FC41F-43EA-4592-B9E1-342F3FFBA3ED}" name="Asian" dataDxfId="500">
      <calculatedColumnFormula>AVERAGEIFS(Total_Score[Value],Total_Score[School],Table11[[#This Row],[School]],Total_Score[School Year],Table11[[#This Row],[School Year]],Total_Score[Race],Table11[[#Headers],[Asian]])</calculatedColumnFormula>
    </tableColumn>
    <tableColumn id="5" xr3:uid="{5E1D07C7-6571-44FC-AB61-29A777698477}" name="Black or African American" dataDxfId="499">
      <calculatedColumnFormula>AVERAGEIFS(Total_Score[Value],Total_Score[School],Table11[[#This Row],[School]],Total_Score[School Year],Table11[[#This Row],[School Year]],Total_Score[Race],Table11[[#Headers],[Black or African American]])</calculatedColumnFormula>
    </tableColumn>
    <tableColumn id="6" xr3:uid="{1C989BA4-BBD2-4130-8786-104950A811D7}" name="Native Hawaiian or Pacific Islander" dataDxfId="498">
      <calculatedColumnFormula>AVERAGEIFS(Total_Score[Value],Total_Score[School],Table11[[#This Row],[School]],Total_Score[School Year],Table11[[#This Row],[School Year]],Total_Score[Race],Table11[[#Headers],[Native Hawaiian or Pacific Islander]])</calculatedColumnFormula>
    </tableColumn>
    <tableColumn id="7" xr3:uid="{EC35D507-6684-46B7-89FE-261772894F6B}" name="White" dataDxfId="497">
      <calculatedColumnFormula>AVERAGEIFS(Total_Score[Value],Total_Score[School],Table11[[#This Row],[School]],Total_Score[School Year],Table11[[#This Row],[School Year]],Total_Score[Race],Table11[[#Headers],[White]])</calculatedColumnFormula>
    </tableColumn>
    <tableColumn id="8" xr3:uid="{6E7B07DD-2212-4988-A707-59619CA7029E}" name="Multi-Racial" dataDxfId="496">
      <calculatedColumnFormula>AVERAGEIFS(Total_Score[Value],Total_Score[School],Table11[[#This Row],[School]],Total_Score[School Year],Table11[[#This Row],[School Year]],Total_Score[Race],Table11[[#Headers],[Multi-Racial]])</calculatedColumnFormula>
    </tableColumn>
    <tableColumn id="9" xr3:uid="{8E7E9B18-EF5E-4AC9-9C29-7DD9AF477041}" name="I prefer not to answer." dataDxfId="495">
      <calculatedColumnFormula>AVERAGEIFS(Total_Score[Value],Total_Score[School],Table11[[#This Row],[School]],Total_Score[School Year],Table11[[#This Row],[School Year]],Total_Score[Race],Table11[[#Headers],[I prefer not to answer.]])</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7.xml"/><Relationship Id="rId7" Type="http://schemas.openxmlformats.org/officeDocument/2006/relationships/drawing" Target="../drawings/drawing2.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rinterSettings" Target="../printerSettings/printerSettings4.bin"/><Relationship Id="rId5" Type="http://schemas.openxmlformats.org/officeDocument/2006/relationships/pivotTable" Target="../pivotTables/pivotTable9.xml"/><Relationship Id="rId4"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13.xml"/><Relationship Id="rId7" Type="http://schemas.microsoft.com/office/2007/relationships/slicer" Target="../slicers/slicer2.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pivotTable" Target="../pivotTables/pivotTable14.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7.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8.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9.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20.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2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22.xml"/></Relationships>
</file>

<file path=xl/worksheets/_rels/sheet21.xml.rels><?xml version="1.0" encoding="UTF-8" standalone="yes"?>
<Relationships xmlns="http://schemas.openxmlformats.org/package/2006/relationships"><Relationship Id="rId1" Type="http://schemas.openxmlformats.org/officeDocument/2006/relationships/pivotTable" Target="../pivotTables/pivotTable23.xml"/></Relationships>
</file>

<file path=xl/worksheets/_rels/sheet22.xml.rels><?xml version="1.0" encoding="UTF-8" standalone="yes"?>
<Relationships xmlns="http://schemas.openxmlformats.org/package/2006/relationships"><Relationship Id="rId1" Type="http://schemas.openxmlformats.org/officeDocument/2006/relationships/pivotTable" Target="../pivotTables/pivotTable24.xml"/></Relationships>
</file>

<file path=xl/worksheets/_rels/sheet23.xml.rels><?xml version="1.0" encoding="UTF-8" standalone="yes"?>
<Relationships xmlns="http://schemas.openxmlformats.org/package/2006/relationships"><Relationship Id="rId1" Type="http://schemas.openxmlformats.org/officeDocument/2006/relationships/pivotTable" Target="../pivotTables/pivotTable25.xml"/></Relationships>
</file>

<file path=xl/worksheets/_rels/sheet24.xml.rels><?xml version="1.0" encoding="UTF-8" standalone="yes"?>
<Relationships xmlns="http://schemas.openxmlformats.org/package/2006/relationships"><Relationship Id="rId1" Type="http://schemas.openxmlformats.org/officeDocument/2006/relationships/pivotTable" Target="../pivotTables/pivotTable26.xml"/></Relationships>
</file>

<file path=xl/worksheets/_rels/sheet25.xml.rels><?xml version="1.0" encoding="UTF-8" standalone="yes"?>
<Relationships xmlns="http://schemas.openxmlformats.org/package/2006/relationships"><Relationship Id="rId3" Type="http://schemas.openxmlformats.org/officeDocument/2006/relationships/pivotTable" Target="../pivotTables/pivotTable29.xml"/><Relationship Id="rId2" Type="http://schemas.openxmlformats.org/officeDocument/2006/relationships/pivotTable" Target="../pivotTables/pivotTable28.xml"/><Relationship Id="rId1" Type="http://schemas.openxmlformats.org/officeDocument/2006/relationships/pivotTable" Target="../pivotTables/pivotTable27.xml"/><Relationship Id="rId4" Type="http://schemas.openxmlformats.org/officeDocument/2006/relationships/pivotTable" Target="../pivotTables/pivotTable30.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67175-0D1C-4FAD-A30D-9CF863214379}">
  <dimension ref="A3:C23"/>
  <sheetViews>
    <sheetView workbookViewId="0">
      <selection activeCell="C6" sqref="C6"/>
    </sheetView>
  </sheetViews>
  <sheetFormatPr defaultRowHeight="15" x14ac:dyDescent="0.25"/>
  <cols>
    <col min="1" max="1" width="16.28515625" bestFit="1" customWidth="1"/>
    <col min="2" max="2" width="10.85546875" bestFit="1" customWidth="1"/>
    <col min="3" max="4" width="11.28515625" bestFit="1" customWidth="1"/>
    <col min="5" max="11" width="63.42578125" bestFit="1" customWidth="1"/>
  </cols>
  <sheetData>
    <row r="3" spans="1:3" x14ac:dyDescent="0.25">
      <c r="A3" s="4" t="s">
        <v>69</v>
      </c>
    </row>
    <row r="4" spans="1:3" x14ac:dyDescent="0.25">
      <c r="A4" t="s">
        <v>128</v>
      </c>
    </row>
    <row r="6" spans="1:3" x14ac:dyDescent="0.25">
      <c r="A6" t="s">
        <v>83</v>
      </c>
      <c r="B6" t="s">
        <v>93</v>
      </c>
      <c r="C6" t="str">
        <f>_xlfn.TEXTJOIN(", ",TRUE,4:4)</f>
        <v>(blank)</v>
      </c>
    </row>
    <row r="7" spans="1:3" x14ac:dyDescent="0.25">
      <c r="A7" t="s">
        <v>84</v>
      </c>
    </row>
    <row r="10" spans="1:3" x14ac:dyDescent="0.25">
      <c r="A10" t="s">
        <v>83</v>
      </c>
      <c r="B10" t="s">
        <v>94</v>
      </c>
      <c r="C10" t="str">
        <f>_xlfn.TEXTJOIN(", ",TRUE,4:4)</f>
        <v>(blank)</v>
      </c>
    </row>
    <row r="11" spans="1:3" x14ac:dyDescent="0.25">
      <c r="A11" t="s">
        <v>84</v>
      </c>
    </row>
    <row r="14" spans="1:3" x14ac:dyDescent="0.25">
      <c r="A14" t="s">
        <v>83</v>
      </c>
      <c r="B14" t="s">
        <v>95</v>
      </c>
      <c r="C14" t="str">
        <f>_xlfn.TEXTJOIN(", ",TRUE,4:4)</f>
        <v>(blank)</v>
      </c>
    </row>
    <row r="15" spans="1:3" x14ac:dyDescent="0.25">
      <c r="A15" t="s">
        <v>84</v>
      </c>
    </row>
    <row r="18" spans="1:3" x14ac:dyDescent="0.25">
      <c r="A18" t="s">
        <v>83</v>
      </c>
      <c r="B18" t="s">
        <v>96</v>
      </c>
      <c r="C18" t="str">
        <f>_xlfn.TEXTJOIN(", ",TRUE,4:4)</f>
        <v>(blank)</v>
      </c>
    </row>
    <row r="19" spans="1:3" x14ac:dyDescent="0.25">
      <c r="A19" t="s">
        <v>84</v>
      </c>
    </row>
    <row r="22" spans="1:3" x14ac:dyDescent="0.25">
      <c r="A22" t="s">
        <v>83</v>
      </c>
      <c r="B22" t="s">
        <v>97</v>
      </c>
      <c r="C22" t="str">
        <f>_xlfn.TEXTJOIN(", ",TRUE,4:4)</f>
        <v>(blank)</v>
      </c>
    </row>
    <row r="23" spans="1:3" x14ac:dyDescent="0.25">
      <c r="A23" t="s">
        <v>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97F14-FA1C-4D00-97B2-EEAFBE6636FF}">
  <dimension ref="A1:Y128"/>
  <sheetViews>
    <sheetView showGridLines="0" zoomScaleNormal="100" workbookViewId="0">
      <selection activeCell="B5" sqref="B5:R8"/>
    </sheetView>
  </sheetViews>
  <sheetFormatPr defaultRowHeight="15" x14ac:dyDescent="0.25"/>
  <cols>
    <col min="1" max="1" width="32.7109375" bestFit="1" customWidth="1"/>
    <col min="2" max="2" width="16.28515625" bestFit="1" customWidth="1"/>
    <col min="3" max="3" width="22.5703125" bestFit="1" customWidth="1"/>
    <col min="23" max="23" width="32.7109375" bestFit="1" customWidth="1"/>
    <col min="24" max="24" width="11.85546875" bestFit="1" customWidth="1"/>
    <col min="25" max="25" width="16.28515625" bestFit="1" customWidth="1"/>
    <col min="26" max="26" width="2" bestFit="1" customWidth="1"/>
    <col min="35" max="35" width="13.28515625" bestFit="1" customWidth="1"/>
    <col min="36" max="36" width="16.28515625" bestFit="1" customWidth="1"/>
    <col min="37" max="37" width="6.5703125" bestFit="1" customWidth="1"/>
  </cols>
  <sheetData>
    <row r="1" spans="2:18" x14ac:dyDescent="0.25">
      <c r="C1" s="23" t="s">
        <v>127</v>
      </c>
      <c r="D1" s="23"/>
      <c r="E1" s="23"/>
      <c r="F1" s="23"/>
      <c r="G1" s="23"/>
      <c r="H1" s="23"/>
      <c r="I1" s="23"/>
      <c r="J1" s="23"/>
      <c r="K1" s="23"/>
    </row>
    <row r="2" spans="2:18" x14ac:dyDescent="0.25">
      <c r="C2" s="23"/>
      <c r="D2" s="23"/>
      <c r="E2" s="23"/>
      <c r="F2" s="23"/>
      <c r="G2" s="23"/>
      <c r="H2" s="23"/>
      <c r="I2" s="23"/>
      <c r="J2" s="23"/>
      <c r="K2" s="23"/>
    </row>
    <row r="3" spans="2:18" ht="15" customHeight="1" x14ac:dyDescent="0.25"/>
    <row r="4" spans="2:18" ht="15" customHeight="1" x14ac:dyDescent="0.25"/>
    <row r="5" spans="2:18" ht="15" customHeight="1" x14ac:dyDescent="0.25">
      <c r="B5" s="22" t="s">
        <v>132</v>
      </c>
      <c r="C5" s="22"/>
      <c r="D5" s="22"/>
      <c r="E5" s="22"/>
      <c r="F5" s="22"/>
      <c r="G5" s="22"/>
      <c r="H5" s="22"/>
      <c r="I5" s="22"/>
      <c r="J5" s="22"/>
      <c r="K5" s="22"/>
      <c r="L5" s="22"/>
      <c r="M5" s="22"/>
      <c r="N5" s="22"/>
      <c r="O5" s="22"/>
      <c r="P5" s="22"/>
      <c r="Q5" s="22"/>
      <c r="R5" s="22"/>
    </row>
    <row r="6" spans="2:18" x14ac:dyDescent="0.25">
      <c r="B6" s="22"/>
      <c r="C6" s="22"/>
      <c r="D6" s="22"/>
      <c r="E6" s="22"/>
      <c r="F6" s="22"/>
      <c r="G6" s="22"/>
      <c r="H6" s="22"/>
      <c r="I6" s="22"/>
      <c r="J6" s="22"/>
      <c r="K6" s="22"/>
      <c r="L6" s="22"/>
      <c r="M6" s="22"/>
      <c r="N6" s="22"/>
      <c r="O6" s="22"/>
      <c r="P6" s="22"/>
      <c r="Q6" s="22"/>
      <c r="R6" s="22"/>
    </row>
    <row r="7" spans="2:18" x14ac:dyDescent="0.25">
      <c r="B7" s="22"/>
      <c r="C7" s="22"/>
      <c r="D7" s="22"/>
      <c r="E7" s="22"/>
      <c r="F7" s="22"/>
      <c r="G7" s="22"/>
      <c r="H7" s="22"/>
      <c r="I7" s="22"/>
      <c r="J7" s="22"/>
      <c r="K7" s="22"/>
      <c r="L7" s="22"/>
      <c r="M7" s="22"/>
      <c r="N7" s="22"/>
      <c r="O7" s="22"/>
      <c r="P7" s="22"/>
      <c r="Q7" s="22"/>
      <c r="R7" s="22"/>
    </row>
    <row r="8" spans="2:18" x14ac:dyDescent="0.25">
      <c r="B8" s="22"/>
      <c r="C8" s="22"/>
      <c r="D8" s="22"/>
      <c r="E8" s="22"/>
      <c r="F8" s="22"/>
      <c r="G8" s="22"/>
      <c r="H8" s="22"/>
      <c r="I8" s="22"/>
      <c r="J8" s="22"/>
      <c r="K8" s="22"/>
      <c r="L8" s="22"/>
      <c r="M8" s="22"/>
      <c r="N8" s="22"/>
      <c r="O8" s="22"/>
      <c r="P8" s="22"/>
      <c r="Q8" s="22"/>
      <c r="R8" s="22"/>
    </row>
    <row r="9" spans="2:18" x14ac:dyDescent="0.25">
      <c r="B9" s="19"/>
      <c r="C9" s="19"/>
      <c r="D9" s="19"/>
      <c r="E9" s="19"/>
      <c r="F9" s="19"/>
      <c r="G9" s="19"/>
      <c r="H9" s="19"/>
      <c r="I9" s="19"/>
      <c r="J9" s="19"/>
      <c r="K9" s="19"/>
      <c r="L9" s="19"/>
      <c r="M9" s="19"/>
      <c r="N9" s="19"/>
      <c r="O9" s="19"/>
      <c r="P9" s="19"/>
      <c r="Q9" s="19"/>
    </row>
    <row r="10" spans="2:18" x14ac:dyDescent="0.25">
      <c r="B10" s="19"/>
      <c r="C10" s="19"/>
      <c r="D10" s="19"/>
      <c r="E10" s="19"/>
      <c r="F10" s="19"/>
      <c r="G10" s="19"/>
      <c r="H10" s="19"/>
      <c r="I10" s="19"/>
      <c r="J10" s="19"/>
      <c r="K10" s="19"/>
      <c r="L10" s="19"/>
      <c r="M10" s="19"/>
      <c r="N10" s="19"/>
      <c r="O10" s="19"/>
      <c r="P10" s="19"/>
      <c r="Q10" s="19"/>
    </row>
    <row r="52" spans="1:2" x14ac:dyDescent="0.25">
      <c r="B52" s="4" t="s">
        <v>69</v>
      </c>
    </row>
    <row r="53" spans="1:2" x14ac:dyDescent="0.25">
      <c r="B53" t="s">
        <v>128</v>
      </c>
    </row>
    <row r="54" spans="1:2" x14ac:dyDescent="0.25">
      <c r="A54" t="s">
        <v>85</v>
      </c>
    </row>
    <row r="76" spans="1:2" x14ac:dyDescent="0.25">
      <c r="B76" s="4" t="s">
        <v>69</v>
      </c>
    </row>
    <row r="77" spans="1:2" x14ac:dyDescent="0.25">
      <c r="B77" t="s">
        <v>128</v>
      </c>
    </row>
    <row r="78" spans="1:2" x14ac:dyDescent="0.25">
      <c r="A78" t="s">
        <v>87</v>
      </c>
    </row>
    <row r="85" spans="23:25" x14ac:dyDescent="0.25">
      <c r="Y85" s="4" t="s">
        <v>69</v>
      </c>
    </row>
    <row r="86" spans="23:25" x14ac:dyDescent="0.25">
      <c r="W86" t="s">
        <v>42</v>
      </c>
      <c r="Y86" t="s">
        <v>128</v>
      </c>
    </row>
    <row r="87" spans="23:25" x14ac:dyDescent="0.25">
      <c r="W87" t="s">
        <v>91</v>
      </c>
      <c r="X87" t="s">
        <v>92</v>
      </c>
    </row>
    <row r="101" spans="1:2" x14ac:dyDescent="0.25">
      <c r="B101" s="4" t="s">
        <v>69</v>
      </c>
    </row>
    <row r="102" spans="1:2" x14ac:dyDescent="0.25">
      <c r="B102" t="s">
        <v>128</v>
      </c>
    </row>
    <row r="103" spans="1:2" x14ac:dyDescent="0.25">
      <c r="A103" t="s">
        <v>88</v>
      </c>
    </row>
    <row r="126" spans="1:2" x14ac:dyDescent="0.25">
      <c r="B126" s="4" t="s">
        <v>69</v>
      </c>
    </row>
    <row r="127" spans="1:2" x14ac:dyDescent="0.25">
      <c r="B127" t="s">
        <v>128</v>
      </c>
    </row>
    <row r="128" spans="1:2" x14ac:dyDescent="0.25">
      <c r="A128" t="s">
        <v>89</v>
      </c>
    </row>
  </sheetData>
  <mergeCells count="2">
    <mergeCell ref="C1:K2"/>
    <mergeCell ref="B5:R8"/>
  </mergeCells>
  <pageMargins left="0.7" right="0.7" top="0.75" bottom="0.75" header="0.3" footer="0.3"/>
  <pageSetup scale="23" orientation="portrait" r:id="rId6"/>
  <drawing r:id="rId7"/>
  <extLst>
    <ext xmlns:x14="http://schemas.microsoft.com/office/spreadsheetml/2009/9/main" uri="{A8765BA9-456A-4dab-B4F3-ACF838C121DE}">
      <x14:slicerList>
        <x14:slicer r:id="rId8"/>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99203-4923-4FDD-A599-A2F7C5D18A34}">
  <dimension ref="C1:N7"/>
  <sheetViews>
    <sheetView workbookViewId="0">
      <selection activeCell="E1" sqref="E1:I3"/>
    </sheetView>
  </sheetViews>
  <sheetFormatPr defaultRowHeight="15" x14ac:dyDescent="0.25"/>
  <cols>
    <col min="3" max="3" width="13.140625" bestFit="1" customWidth="1"/>
    <col min="4" max="4" width="23.5703125" bestFit="1" customWidth="1"/>
    <col min="5" max="5" width="38.28515625" bestFit="1" customWidth="1"/>
    <col min="6" max="6" width="41" bestFit="1" customWidth="1"/>
    <col min="7" max="7" width="47.28515625" bestFit="1" customWidth="1"/>
    <col min="8" max="8" width="41" bestFit="1" customWidth="1"/>
    <col min="9" max="9" width="47.5703125" bestFit="1" customWidth="1"/>
    <col min="10" max="10" width="40.7109375" bestFit="1" customWidth="1"/>
    <col min="11" max="11" width="30.42578125" bestFit="1" customWidth="1"/>
    <col min="12" max="12" width="40.42578125" bestFit="1" customWidth="1"/>
    <col min="13" max="13" width="66.7109375" bestFit="1" customWidth="1"/>
    <col min="14" max="14" width="63.42578125" bestFit="1" customWidth="1"/>
  </cols>
  <sheetData>
    <row r="1" spans="3:14" x14ac:dyDescent="0.25">
      <c r="E1" s="22" t="s">
        <v>133</v>
      </c>
      <c r="F1" s="22"/>
      <c r="G1" s="22"/>
      <c r="H1" s="22"/>
      <c r="I1" s="22"/>
    </row>
    <row r="2" spans="3:14" x14ac:dyDescent="0.25">
      <c r="E2" s="22"/>
      <c r="F2" s="22"/>
      <c r="G2" s="22"/>
      <c r="H2" s="22"/>
      <c r="I2" s="22"/>
    </row>
    <row r="3" spans="3:14" x14ac:dyDescent="0.25">
      <c r="C3" s="4" t="s">
        <v>36</v>
      </c>
      <c r="D3" t="s">
        <v>82</v>
      </c>
      <c r="E3" s="22"/>
      <c r="F3" s="22"/>
      <c r="G3" s="22"/>
      <c r="H3" s="22"/>
      <c r="I3" s="22"/>
    </row>
    <row r="5" spans="3:14" x14ac:dyDescent="0.25">
      <c r="C5" s="4" t="s">
        <v>81</v>
      </c>
      <c r="D5" t="s">
        <v>56</v>
      </c>
      <c r="E5" t="s">
        <v>67</v>
      </c>
      <c r="F5" t="s">
        <v>57</v>
      </c>
      <c r="G5" t="s">
        <v>58</v>
      </c>
      <c r="H5" t="s">
        <v>68</v>
      </c>
      <c r="I5" t="s">
        <v>59</v>
      </c>
      <c r="J5" t="s">
        <v>60</v>
      </c>
      <c r="K5" t="s">
        <v>61</v>
      </c>
      <c r="L5" t="s">
        <v>62</v>
      </c>
      <c r="M5" t="s">
        <v>63</v>
      </c>
      <c r="N5" t="s">
        <v>64</v>
      </c>
    </row>
    <row r="6" spans="3:14" x14ac:dyDescent="0.25">
      <c r="C6" s="5" t="s">
        <v>128</v>
      </c>
    </row>
    <row r="7" spans="3:14" x14ac:dyDescent="0.25">
      <c r="C7" s="5" t="s">
        <v>86</v>
      </c>
    </row>
  </sheetData>
  <sheetProtection deleteRows="0" selectLockedCells="1"/>
  <mergeCells count="1">
    <mergeCell ref="E1:I3"/>
  </mergeCells>
  <conditionalFormatting pivot="1" sqref="D6:D7">
    <cfRule type="cellIs" dxfId="449" priority="33" operator="between">
      <formula>2</formula>
      <formula>3.2</formula>
    </cfRule>
  </conditionalFormatting>
  <conditionalFormatting pivot="1" sqref="D6:D7">
    <cfRule type="cellIs" dxfId="448" priority="32" operator="greaterThanOrEqual">
      <formula>3.2</formula>
    </cfRule>
  </conditionalFormatting>
  <conditionalFormatting pivot="1" sqref="D6:D7">
    <cfRule type="cellIs" dxfId="447" priority="31" operator="lessThanOrEqual">
      <formula>2</formula>
    </cfRule>
  </conditionalFormatting>
  <conditionalFormatting pivot="1" sqref="F6:F7">
    <cfRule type="cellIs" dxfId="446" priority="30" operator="between">
      <formula>2</formula>
      <formula>3.2</formula>
    </cfRule>
  </conditionalFormatting>
  <conditionalFormatting pivot="1" sqref="F6:F7">
    <cfRule type="cellIs" dxfId="445" priority="29" operator="greaterThanOrEqual">
      <formula>3.2</formula>
    </cfRule>
  </conditionalFormatting>
  <conditionalFormatting pivot="1" sqref="F6:F7">
    <cfRule type="cellIs" dxfId="444" priority="28" operator="lessThanOrEqual">
      <formula>2</formula>
    </cfRule>
  </conditionalFormatting>
  <conditionalFormatting pivot="1" sqref="G6:G7">
    <cfRule type="cellIs" dxfId="443" priority="27" operator="between">
      <formula>2</formula>
      <formula>3.2</formula>
    </cfRule>
  </conditionalFormatting>
  <conditionalFormatting pivot="1" sqref="G6:G7">
    <cfRule type="cellIs" dxfId="442" priority="26" operator="greaterThanOrEqual">
      <formula>3.2</formula>
    </cfRule>
  </conditionalFormatting>
  <conditionalFormatting pivot="1" sqref="G6:G7">
    <cfRule type="cellIs" dxfId="441" priority="25" operator="lessThanOrEqual">
      <formula>2</formula>
    </cfRule>
  </conditionalFormatting>
  <conditionalFormatting pivot="1" sqref="I6:I7">
    <cfRule type="cellIs" dxfId="440" priority="24" operator="between">
      <formula>2</formula>
      <formula>3.2</formula>
    </cfRule>
  </conditionalFormatting>
  <conditionalFormatting pivot="1" sqref="I6:I7">
    <cfRule type="cellIs" dxfId="439" priority="23" operator="greaterThanOrEqual">
      <formula>3.2</formula>
    </cfRule>
  </conditionalFormatting>
  <conditionalFormatting pivot="1" sqref="I6:I7">
    <cfRule type="cellIs" dxfId="438" priority="22" operator="lessThanOrEqual">
      <formula>2</formula>
    </cfRule>
  </conditionalFormatting>
  <conditionalFormatting pivot="1" sqref="J6:J7">
    <cfRule type="cellIs" dxfId="437" priority="21" operator="between">
      <formula>2</formula>
      <formula>3.2</formula>
    </cfRule>
  </conditionalFormatting>
  <conditionalFormatting pivot="1" sqref="J6:J7">
    <cfRule type="cellIs" dxfId="436" priority="20" operator="greaterThanOrEqual">
      <formula>3.2</formula>
    </cfRule>
  </conditionalFormatting>
  <conditionalFormatting pivot="1" sqref="J6:J7">
    <cfRule type="cellIs" dxfId="435" priority="19" operator="lessThanOrEqual">
      <formula>2</formula>
    </cfRule>
  </conditionalFormatting>
  <conditionalFormatting pivot="1" sqref="K6:K7">
    <cfRule type="cellIs" dxfId="434" priority="18" operator="between">
      <formula>2</formula>
      <formula>3.2</formula>
    </cfRule>
  </conditionalFormatting>
  <conditionalFormatting pivot="1" sqref="K6:K7">
    <cfRule type="cellIs" dxfId="433" priority="17" operator="greaterThanOrEqual">
      <formula>3.2</formula>
    </cfRule>
  </conditionalFormatting>
  <conditionalFormatting pivot="1" sqref="K6:K7">
    <cfRule type="cellIs" dxfId="432" priority="16" operator="lessThanOrEqual">
      <formula>2</formula>
    </cfRule>
  </conditionalFormatting>
  <conditionalFormatting pivot="1" sqref="L6:L7">
    <cfRule type="cellIs" dxfId="431" priority="15" operator="between">
      <formula>2</formula>
      <formula>3.2</formula>
    </cfRule>
  </conditionalFormatting>
  <conditionalFormatting pivot="1" sqref="L6:L7">
    <cfRule type="cellIs" dxfId="430" priority="14" operator="greaterThanOrEqual">
      <formula>3.2</formula>
    </cfRule>
  </conditionalFormatting>
  <conditionalFormatting pivot="1" sqref="L6:L7">
    <cfRule type="cellIs" dxfId="429" priority="13" operator="lessThanOrEqual">
      <formula>2</formula>
    </cfRule>
  </conditionalFormatting>
  <conditionalFormatting pivot="1" sqref="M6:M7">
    <cfRule type="cellIs" dxfId="428" priority="12" operator="between">
      <formula>2</formula>
      <formula>3.2</formula>
    </cfRule>
  </conditionalFormatting>
  <conditionalFormatting pivot="1" sqref="M6:M7">
    <cfRule type="cellIs" dxfId="427" priority="11" operator="greaterThanOrEqual">
      <formula>3.2</formula>
    </cfRule>
  </conditionalFormatting>
  <conditionalFormatting pivot="1" sqref="M6:M7">
    <cfRule type="cellIs" dxfId="426" priority="10" operator="lessThanOrEqual">
      <formula>2</formula>
    </cfRule>
  </conditionalFormatting>
  <conditionalFormatting pivot="1" sqref="N6:N7">
    <cfRule type="cellIs" dxfId="425" priority="9" operator="between">
      <formula>2</formula>
      <formula>3.2</formula>
    </cfRule>
  </conditionalFormatting>
  <conditionalFormatting pivot="1" sqref="N6:N7">
    <cfRule type="cellIs" dxfId="424" priority="8" operator="greaterThanOrEqual">
      <formula>3.2</formula>
    </cfRule>
  </conditionalFormatting>
  <conditionalFormatting pivot="1" sqref="N6:N7">
    <cfRule type="cellIs" dxfId="423" priority="7" operator="lessThanOrEqual">
      <formula>2</formula>
    </cfRule>
  </conditionalFormatting>
  <conditionalFormatting pivot="1" sqref="E6:E7">
    <cfRule type="cellIs" dxfId="422" priority="6" operator="between">
      <formula>2</formula>
      <formula>3.2</formula>
    </cfRule>
  </conditionalFormatting>
  <conditionalFormatting pivot="1" sqref="E6:E7">
    <cfRule type="cellIs" dxfId="421" priority="5" operator="greaterThanOrEqual">
      <formula>3.2</formula>
    </cfRule>
  </conditionalFormatting>
  <conditionalFormatting pivot="1" sqref="E6:E7">
    <cfRule type="cellIs" dxfId="420" priority="4" operator="lessThanOrEqual">
      <formula>2</formula>
    </cfRule>
  </conditionalFormatting>
  <conditionalFormatting pivot="1" sqref="H6:H7">
    <cfRule type="cellIs" dxfId="419" priority="3" operator="between">
      <formula>2</formula>
      <formula>3.2</formula>
    </cfRule>
  </conditionalFormatting>
  <conditionalFormatting pivot="1" sqref="H6:H7">
    <cfRule type="cellIs" dxfId="418" priority="2" operator="greaterThanOrEqual">
      <formula>3.2</formula>
    </cfRule>
  </conditionalFormatting>
  <conditionalFormatting pivot="1" sqref="H6:H7">
    <cfRule type="cellIs" dxfId="417" priority="1" operator="lessThanOrEqual">
      <formula>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A2986-3455-415D-B7F3-CDDD85987C7F}">
  <dimension ref="A2:AK138"/>
  <sheetViews>
    <sheetView showGridLines="0" view="pageBreakPreview" topLeftCell="C1" zoomScale="136" zoomScaleNormal="100" zoomScaleSheetLayoutView="136" workbookViewId="0">
      <selection activeCell="S17" sqref="S17"/>
    </sheetView>
  </sheetViews>
  <sheetFormatPr defaultRowHeight="15" x14ac:dyDescent="0.25"/>
  <cols>
    <col min="1" max="1" width="36.28515625" bestFit="1" customWidth="1"/>
    <col min="2" max="2" width="24" bestFit="1" customWidth="1"/>
    <col min="3" max="3" width="32.7109375" bestFit="1" customWidth="1"/>
    <col min="28" max="28" width="32.7109375" bestFit="1" customWidth="1"/>
    <col min="29" max="29" width="36.28515625" bestFit="1" customWidth="1"/>
    <col min="30" max="30" width="24" bestFit="1" customWidth="1"/>
    <col min="31" max="31" width="32.7109375" bestFit="1" customWidth="1"/>
  </cols>
  <sheetData>
    <row r="2" spans="3:37" ht="15" customHeight="1" x14ac:dyDescent="0.4">
      <c r="V2" s="8"/>
      <c r="W2" s="8"/>
      <c r="X2" s="8"/>
      <c r="Y2" s="8"/>
      <c r="Z2" s="8"/>
      <c r="AB2" s="7"/>
      <c r="AC2" s="7"/>
      <c r="AD2" s="7"/>
      <c r="AE2" s="7"/>
      <c r="AF2" s="7"/>
      <c r="AG2" s="7"/>
      <c r="AH2" s="7"/>
      <c r="AI2" s="7"/>
      <c r="AJ2" s="7"/>
      <c r="AK2" s="7"/>
    </row>
    <row r="3" spans="3:37" ht="15" customHeight="1" x14ac:dyDescent="0.4">
      <c r="H3" s="23" t="s">
        <v>98</v>
      </c>
      <c r="I3" s="23"/>
      <c r="J3" s="23"/>
      <c r="K3" s="23"/>
      <c r="L3" s="23"/>
      <c r="M3" s="23"/>
      <c r="N3" s="23"/>
      <c r="O3" s="23"/>
      <c r="P3" s="23"/>
      <c r="Q3" s="23"/>
      <c r="V3" s="8"/>
      <c r="W3" s="8"/>
      <c r="X3" s="8"/>
      <c r="Y3" s="8"/>
      <c r="Z3" s="8"/>
      <c r="AB3" s="7"/>
      <c r="AC3" s="7"/>
      <c r="AD3" s="7"/>
      <c r="AE3" s="7"/>
      <c r="AF3" s="7"/>
      <c r="AG3" s="7"/>
      <c r="AH3" s="7"/>
      <c r="AI3" s="7"/>
      <c r="AJ3" s="7"/>
      <c r="AK3" s="7"/>
    </row>
    <row r="4" spans="3:37" ht="26.25" customHeight="1" x14ac:dyDescent="0.25">
      <c r="H4" s="23"/>
      <c r="I4" s="23"/>
      <c r="J4" s="23"/>
      <c r="K4" s="23"/>
      <c r="L4" s="23"/>
      <c r="M4" s="23"/>
      <c r="N4" s="23"/>
      <c r="O4" s="23"/>
      <c r="P4" s="23"/>
      <c r="Q4" s="23"/>
    </row>
    <row r="6" spans="3:37" x14ac:dyDescent="0.25">
      <c r="I6" s="23" t="str">
        <f>DynamicChartNames!C6</f>
        <v>(blank)</v>
      </c>
      <c r="J6" s="23"/>
      <c r="K6" s="23"/>
      <c r="L6" s="23"/>
      <c r="M6" s="23"/>
      <c r="N6" s="23"/>
      <c r="O6" s="23"/>
      <c r="P6" s="23"/>
    </row>
    <row r="7" spans="3:37" x14ac:dyDescent="0.25">
      <c r="I7" s="23"/>
      <c r="J7" s="23"/>
      <c r="K7" s="23"/>
      <c r="L7" s="23"/>
      <c r="M7" s="23"/>
      <c r="N7" s="23"/>
      <c r="O7" s="23"/>
      <c r="P7" s="23"/>
    </row>
    <row r="10" spans="3:37" x14ac:dyDescent="0.25">
      <c r="C10" s="22" t="s">
        <v>134</v>
      </c>
      <c r="D10" s="22"/>
      <c r="E10" s="22"/>
      <c r="F10" s="22"/>
      <c r="G10" s="22"/>
      <c r="H10" s="22"/>
      <c r="I10" s="22"/>
      <c r="J10" s="22"/>
      <c r="K10" s="22"/>
      <c r="L10" s="22"/>
      <c r="M10" s="22"/>
      <c r="N10" s="22"/>
      <c r="O10" s="22"/>
      <c r="P10" s="22"/>
      <c r="Q10" s="22"/>
      <c r="R10" s="22"/>
    </row>
    <row r="11" spans="3:37" x14ac:dyDescent="0.25">
      <c r="C11" s="22"/>
      <c r="D11" s="22"/>
      <c r="E11" s="22"/>
      <c r="F11" s="22"/>
      <c r="G11" s="22"/>
      <c r="H11" s="22"/>
      <c r="I11" s="22"/>
      <c r="J11" s="22"/>
      <c r="K11" s="22"/>
      <c r="L11" s="22"/>
      <c r="M11" s="22"/>
      <c r="N11" s="22"/>
      <c r="O11" s="22"/>
      <c r="P11" s="22"/>
      <c r="Q11" s="22"/>
      <c r="R11" s="22"/>
    </row>
    <row r="12" spans="3:37" x14ac:dyDescent="0.25">
      <c r="C12" s="22"/>
      <c r="D12" s="22"/>
      <c r="E12" s="22"/>
      <c r="F12" s="22"/>
      <c r="G12" s="22"/>
      <c r="H12" s="22"/>
      <c r="I12" s="22"/>
      <c r="J12" s="22"/>
      <c r="K12" s="22"/>
      <c r="L12" s="22"/>
      <c r="M12" s="22"/>
      <c r="N12" s="22"/>
      <c r="O12" s="22"/>
      <c r="P12" s="22"/>
      <c r="Q12" s="22"/>
      <c r="R12" s="22"/>
    </row>
    <row r="13" spans="3:37" x14ac:dyDescent="0.25">
      <c r="C13" s="22"/>
      <c r="D13" s="22"/>
      <c r="E13" s="22"/>
      <c r="F13" s="22"/>
      <c r="G13" s="22"/>
      <c r="H13" s="22"/>
      <c r="I13" s="22"/>
      <c r="J13" s="22"/>
      <c r="K13" s="22"/>
      <c r="L13" s="22"/>
      <c r="M13" s="22"/>
      <c r="N13" s="22"/>
      <c r="O13" s="22"/>
      <c r="P13" s="22"/>
      <c r="Q13" s="22"/>
      <c r="R13" s="22"/>
    </row>
    <row r="14" spans="3:37" x14ac:dyDescent="0.25">
      <c r="C14" s="22"/>
      <c r="D14" s="22"/>
      <c r="E14" s="22"/>
      <c r="F14" s="22"/>
      <c r="G14" s="22"/>
      <c r="H14" s="22"/>
      <c r="I14" s="22"/>
      <c r="J14" s="22"/>
      <c r="K14" s="22"/>
      <c r="L14" s="22"/>
      <c r="M14" s="22"/>
      <c r="N14" s="22"/>
      <c r="O14" s="22"/>
      <c r="P14" s="22"/>
      <c r="Q14" s="22"/>
      <c r="R14" s="22"/>
    </row>
    <row r="57" spans="1:2" x14ac:dyDescent="0.25">
      <c r="B57" s="4" t="s">
        <v>69</v>
      </c>
    </row>
    <row r="58" spans="1:2" x14ac:dyDescent="0.25">
      <c r="B58" t="s">
        <v>128</v>
      </c>
    </row>
    <row r="59" spans="1:2" x14ac:dyDescent="0.25">
      <c r="A59" t="s">
        <v>85</v>
      </c>
    </row>
    <row r="86" spans="1:2" x14ac:dyDescent="0.25">
      <c r="B86" s="4" t="s">
        <v>69</v>
      </c>
    </row>
    <row r="87" spans="1:2" x14ac:dyDescent="0.25">
      <c r="B87" t="s">
        <v>128</v>
      </c>
    </row>
    <row r="88" spans="1:2" x14ac:dyDescent="0.25">
      <c r="A88" t="s">
        <v>87</v>
      </c>
    </row>
    <row r="111" spans="2:2" x14ac:dyDescent="0.25">
      <c r="B111" s="4" t="s">
        <v>69</v>
      </c>
    </row>
    <row r="112" spans="2:2" x14ac:dyDescent="0.25">
      <c r="B112" t="s">
        <v>128</v>
      </c>
    </row>
    <row r="113" spans="1:1" x14ac:dyDescent="0.25">
      <c r="A113" t="s">
        <v>88</v>
      </c>
    </row>
    <row r="136" spans="1:2" x14ac:dyDescent="0.25">
      <c r="B136" s="4" t="s">
        <v>69</v>
      </c>
    </row>
    <row r="137" spans="1:2" x14ac:dyDescent="0.25">
      <c r="B137" t="s">
        <v>128</v>
      </c>
    </row>
    <row r="138" spans="1:2" x14ac:dyDescent="0.25">
      <c r="A138" t="s">
        <v>89</v>
      </c>
    </row>
  </sheetData>
  <mergeCells count="3">
    <mergeCell ref="H3:Q4"/>
    <mergeCell ref="I6:P7"/>
    <mergeCell ref="C10:R14"/>
  </mergeCells>
  <pageMargins left="0.7" right="0.7" top="0.75" bottom="0.75" header="0.3" footer="0.3"/>
  <pageSetup scale="26" orientation="portrait" r:id="rId5"/>
  <colBreaks count="1" manualBreakCount="1">
    <brk id="28" max="1048575" man="1"/>
  </colBreaks>
  <drawing r:id="rId6"/>
  <extLst>
    <ext xmlns:x14="http://schemas.microsoft.com/office/spreadsheetml/2009/9/main" uri="{A8765BA9-456A-4dab-B4F3-ACF838C121DE}">
      <x14:slicerList>
        <x14:slicer r:id="rId7"/>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351A-5D11-4F8F-83B9-FD286CCA8CC9}">
  <dimension ref="B2:X8"/>
  <sheetViews>
    <sheetView workbookViewId="0">
      <selection activeCell="D2" sqref="D2"/>
    </sheetView>
  </sheetViews>
  <sheetFormatPr defaultRowHeight="15" x14ac:dyDescent="0.25"/>
  <cols>
    <col min="2" max="2" width="13.140625" bestFit="1" customWidth="1"/>
    <col min="3" max="3" width="23.5703125" bestFit="1" customWidth="1"/>
    <col min="4" max="4" width="38.28515625" bestFit="1" customWidth="1"/>
    <col min="5" max="5" width="41" bestFit="1" customWidth="1"/>
    <col min="6" max="6" width="47.28515625" bestFit="1" customWidth="1"/>
    <col min="7" max="7" width="41" bestFit="1" customWidth="1"/>
    <col min="8" max="8" width="47.5703125" bestFit="1" customWidth="1"/>
    <col min="9" max="9" width="40.7109375" bestFit="1" customWidth="1"/>
    <col min="10" max="10" width="30.42578125" bestFit="1" customWidth="1"/>
    <col min="11" max="11" width="40.42578125" bestFit="1" customWidth="1"/>
    <col min="12" max="12" width="66.7109375" bestFit="1" customWidth="1"/>
    <col min="13" max="13" width="63.42578125" bestFit="1" customWidth="1"/>
    <col min="14" max="14" width="28.5703125" bestFit="1" customWidth="1"/>
    <col min="15" max="15" width="43.28515625" bestFit="1" customWidth="1"/>
    <col min="16" max="16" width="46" bestFit="1" customWidth="1"/>
    <col min="17" max="17" width="52.28515625" bestFit="1" customWidth="1"/>
    <col min="18" max="18" width="46" bestFit="1" customWidth="1"/>
    <col min="19" max="19" width="52.5703125" bestFit="1" customWidth="1"/>
    <col min="20" max="20" width="45.7109375" bestFit="1" customWidth="1"/>
    <col min="21" max="21" width="35.42578125" bestFit="1" customWidth="1"/>
    <col min="22" max="22" width="45.42578125" bestFit="1" customWidth="1"/>
    <col min="23" max="23" width="71.85546875" bestFit="1" customWidth="1"/>
    <col min="24" max="24" width="68.42578125" bestFit="1" customWidth="1"/>
  </cols>
  <sheetData>
    <row r="2" spans="2:24" x14ac:dyDescent="0.25">
      <c r="B2" s="4" t="s">
        <v>36</v>
      </c>
      <c r="C2" t="s">
        <v>82</v>
      </c>
    </row>
    <row r="4" spans="2:24" x14ac:dyDescent="0.25">
      <c r="C4" s="4" t="s">
        <v>69</v>
      </c>
    </row>
    <row r="5" spans="2:24" x14ac:dyDescent="0.25">
      <c r="C5" t="s">
        <v>56</v>
      </c>
      <c r="D5" t="s">
        <v>67</v>
      </c>
      <c r="E5" t="s">
        <v>57</v>
      </c>
      <c r="F5" t="s">
        <v>58</v>
      </c>
      <c r="G5" t="s">
        <v>68</v>
      </c>
      <c r="H5" t="s">
        <v>59</v>
      </c>
      <c r="I5" t="s">
        <v>60</v>
      </c>
      <c r="J5" t="s">
        <v>61</v>
      </c>
      <c r="K5" t="s">
        <v>62</v>
      </c>
      <c r="L5" t="s">
        <v>63</v>
      </c>
      <c r="M5" t="s">
        <v>64</v>
      </c>
      <c r="N5" t="s">
        <v>70</v>
      </c>
      <c r="O5" t="s">
        <v>71</v>
      </c>
      <c r="P5" t="s">
        <v>72</v>
      </c>
      <c r="Q5" t="s">
        <v>73</v>
      </c>
      <c r="R5" t="s">
        <v>74</v>
      </c>
      <c r="S5" t="s">
        <v>75</v>
      </c>
      <c r="T5" t="s">
        <v>76</v>
      </c>
      <c r="U5" t="s">
        <v>77</v>
      </c>
      <c r="V5" t="s">
        <v>78</v>
      </c>
      <c r="W5" t="s">
        <v>79</v>
      </c>
      <c r="X5" t="s">
        <v>80</v>
      </c>
    </row>
    <row r="6" spans="2:24" x14ac:dyDescent="0.25">
      <c r="B6" s="4" t="s">
        <v>81</v>
      </c>
      <c r="C6" t="s">
        <v>128</v>
      </c>
      <c r="D6" t="s">
        <v>128</v>
      </c>
      <c r="E6" t="s">
        <v>128</v>
      </c>
      <c r="F6" t="s">
        <v>128</v>
      </c>
      <c r="G6" t="s">
        <v>128</v>
      </c>
      <c r="H6" t="s">
        <v>128</v>
      </c>
      <c r="I6" t="s">
        <v>128</v>
      </c>
      <c r="J6" t="s">
        <v>128</v>
      </c>
      <c r="K6" t="s">
        <v>128</v>
      </c>
      <c r="L6" t="s">
        <v>128</v>
      </c>
      <c r="M6" t="s">
        <v>128</v>
      </c>
    </row>
    <row r="7" spans="2:24" x14ac:dyDescent="0.25">
      <c r="B7" s="5" t="s">
        <v>128</v>
      </c>
    </row>
    <row r="8" spans="2:24" x14ac:dyDescent="0.25">
      <c r="B8" s="5" t="s">
        <v>86</v>
      </c>
    </row>
  </sheetData>
  <sheetProtection selectLockedCells="1"/>
  <conditionalFormatting pivot="1" sqref="C7:C8 N7:N8">
    <cfRule type="cellIs" dxfId="416" priority="33" operator="between">
      <formula>2</formula>
      <formula>3.2</formula>
    </cfRule>
  </conditionalFormatting>
  <conditionalFormatting pivot="1" sqref="C7:C8 N7:N8">
    <cfRule type="cellIs" dxfId="415" priority="32" operator="greaterThanOrEqual">
      <formula>3.2</formula>
    </cfRule>
  </conditionalFormatting>
  <conditionalFormatting pivot="1" sqref="C7:C8 N7:N8">
    <cfRule type="cellIs" dxfId="414" priority="31" operator="lessThanOrEqual">
      <formula>2</formula>
    </cfRule>
  </conditionalFormatting>
  <conditionalFormatting pivot="1" sqref="E7:E8 P7:P8">
    <cfRule type="cellIs" dxfId="413" priority="30" operator="between">
      <formula>2</formula>
      <formula>3.2</formula>
    </cfRule>
  </conditionalFormatting>
  <conditionalFormatting pivot="1" sqref="E7:E8 P7:P8">
    <cfRule type="cellIs" dxfId="412" priority="29" operator="greaterThanOrEqual">
      <formula>3.2</formula>
    </cfRule>
  </conditionalFormatting>
  <conditionalFormatting pivot="1" sqref="E7:E8 P7:P8">
    <cfRule type="cellIs" dxfId="411" priority="28" operator="lessThanOrEqual">
      <formula>2</formula>
    </cfRule>
  </conditionalFormatting>
  <conditionalFormatting pivot="1" sqref="F7:F8 Q7:Q8">
    <cfRule type="cellIs" dxfId="410" priority="27" operator="between">
      <formula>2</formula>
      <formula>3.2</formula>
    </cfRule>
  </conditionalFormatting>
  <conditionalFormatting pivot="1" sqref="F7:F8 Q7:Q8">
    <cfRule type="cellIs" dxfId="409" priority="26" operator="greaterThanOrEqual">
      <formula>3.2</formula>
    </cfRule>
  </conditionalFormatting>
  <conditionalFormatting pivot="1" sqref="F7:F8 Q7:Q8">
    <cfRule type="cellIs" dxfId="408" priority="25" operator="lessThanOrEqual">
      <formula>2</formula>
    </cfRule>
  </conditionalFormatting>
  <conditionalFormatting pivot="1" sqref="H7:H8 S7:S8">
    <cfRule type="cellIs" dxfId="407" priority="24" operator="between">
      <formula>2</formula>
      <formula>3.2</formula>
    </cfRule>
  </conditionalFormatting>
  <conditionalFormatting pivot="1" sqref="H7:H8 S7:S8">
    <cfRule type="cellIs" dxfId="406" priority="23" operator="greaterThanOrEqual">
      <formula>3.2</formula>
    </cfRule>
  </conditionalFormatting>
  <conditionalFormatting pivot="1" sqref="H7:H8 S7:S8">
    <cfRule type="cellIs" dxfId="405" priority="22" operator="lessThanOrEqual">
      <formula>2</formula>
    </cfRule>
  </conditionalFormatting>
  <conditionalFormatting pivot="1" sqref="I7:I8 T7:T8">
    <cfRule type="cellIs" dxfId="404" priority="21" operator="between">
      <formula>2</formula>
      <formula>3.2</formula>
    </cfRule>
  </conditionalFormatting>
  <conditionalFormatting pivot="1" sqref="I7:I8 T7:T8">
    <cfRule type="cellIs" dxfId="403" priority="20" operator="greaterThanOrEqual">
      <formula>3.2</formula>
    </cfRule>
  </conditionalFormatting>
  <conditionalFormatting pivot="1" sqref="I7:I8 T7:T8">
    <cfRule type="cellIs" dxfId="402" priority="19" operator="lessThanOrEqual">
      <formula>2</formula>
    </cfRule>
  </conditionalFormatting>
  <conditionalFormatting pivot="1" sqref="J7:J8 U7:U8">
    <cfRule type="cellIs" dxfId="401" priority="18" operator="between">
      <formula>2</formula>
      <formula>3.2</formula>
    </cfRule>
  </conditionalFormatting>
  <conditionalFormatting pivot="1" sqref="J7:J8 U7:U8">
    <cfRule type="cellIs" dxfId="400" priority="17" operator="greaterThanOrEqual">
      <formula>3.2</formula>
    </cfRule>
  </conditionalFormatting>
  <conditionalFormatting pivot="1" sqref="J7:J8 U7:U8">
    <cfRule type="cellIs" dxfId="399" priority="16" operator="lessThanOrEqual">
      <formula>2</formula>
    </cfRule>
  </conditionalFormatting>
  <conditionalFormatting pivot="1" sqref="K7:K8 V7:V8">
    <cfRule type="cellIs" dxfId="398" priority="15" operator="between">
      <formula>2</formula>
      <formula>3.2</formula>
    </cfRule>
  </conditionalFormatting>
  <conditionalFormatting pivot="1" sqref="K7:K8 V7:V8">
    <cfRule type="cellIs" dxfId="397" priority="14" operator="greaterThanOrEqual">
      <formula>3.2</formula>
    </cfRule>
  </conditionalFormatting>
  <conditionalFormatting pivot="1" sqref="K7:K8 V7:V8">
    <cfRule type="cellIs" dxfId="396" priority="13" operator="lessThanOrEqual">
      <formula>2</formula>
    </cfRule>
  </conditionalFormatting>
  <conditionalFormatting pivot="1" sqref="L7:L8 W7:W8">
    <cfRule type="cellIs" dxfId="395" priority="12" operator="between">
      <formula>2</formula>
      <formula>3.2</formula>
    </cfRule>
  </conditionalFormatting>
  <conditionalFormatting pivot="1" sqref="L7:L8 W7:W8">
    <cfRule type="cellIs" dxfId="394" priority="11" operator="greaterThanOrEqual">
      <formula>3.2</formula>
    </cfRule>
  </conditionalFormatting>
  <conditionalFormatting pivot="1" sqref="L7:L8 W7:W8">
    <cfRule type="cellIs" dxfId="393" priority="10" operator="lessThanOrEqual">
      <formula>2</formula>
    </cfRule>
  </conditionalFormatting>
  <conditionalFormatting pivot="1" sqref="M7:M8 X7:X8">
    <cfRule type="cellIs" dxfId="392" priority="9" operator="between">
      <formula>2</formula>
      <formula>3.2</formula>
    </cfRule>
  </conditionalFormatting>
  <conditionalFormatting pivot="1" sqref="M7:M8 X7:X8">
    <cfRule type="cellIs" dxfId="391" priority="8" operator="greaterThanOrEqual">
      <formula>3.2</formula>
    </cfRule>
  </conditionalFormatting>
  <conditionalFormatting pivot="1" sqref="M7:M8 X7:X8">
    <cfRule type="cellIs" dxfId="390" priority="7" operator="lessThanOrEqual">
      <formula>2</formula>
    </cfRule>
  </conditionalFormatting>
  <conditionalFormatting pivot="1" sqref="D7:D8 O7:O8">
    <cfRule type="cellIs" dxfId="389" priority="6" operator="between">
      <formula>2</formula>
      <formula>3.2</formula>
    </cfRule>
  </conditionalFormatting>
  <conditionalFormatting pivot="1" sqref="D7:D8 O7:O8">
    <cfRule type="cellIs" dxfId="388" priority="5" operator="greaterThanOrEqual">
      <formula>3.2</formula>
    </cfRule>
  </conditionalFormatting>
  <conditionalFormatting pivot="1" sqref="D7:D8 O7:O8">
    <cfRule type="cellIs" dxfId="387" priority="4" operator="lessThanOrEqual">
      <formula>2</formula>
    </cfRule>
  </conditionalFormatting>
  <conditionalFormatting pivot="1" sqref="G7:G8 R7:R8">
    <cfRule type="cellIs" dxfId="386" priority="3" operator="between">
      <formula>2</formula>
      <formula>3.2</formula>
    </cfRule>
  </conditionalFormatting>
  <conditionalFormatting pivot="1" sqref="G7:G8 R7:R8">
    <cfRule type="cellIs" dxfId="385" priority="2" operator="greaterThanOrEqual">
      <formula>3.2</formula>
    </cfRule>
  </conditionalFormatting>
  <conditionalFormatting pivot="1" sqref="G7:G8 R7:R8">
    <cfRule type="cellIs" dxfId="384" priority="1" operator="lessThanOrEqual">
      <formula>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C2CA-74A2-4D80-BA01-08D8EC206B02}">
  <dimension ref="B2:X8"/>
  <sheetViews>
    <sheetView workbookViewId="0">
      <selection activeCell="D2" sqref="D2"/>
    </sheetView>
  </sheetViews>
  <sheetFormatPr defaultRowHeight="15" x14ac:dyDescent="0.25"/>
  <cols>
    <col min="2" max="2" width="13.140625" bestFit="1" customWidth="1"/>
    <col min="3" max="3" width="23.5703125" bestFit="1" customWidth="1"/>
    <col min="4" max="4" width="38.28515625" bestFit="1" customWidth="1"/>
    <col min="5" max="5" width="41" bestFit="1" customWidth="1"/>
    <col min="6" max="6" width="47.28515625" bestFit="1" customWidth="1"/>
    <col min="7" max="7" width="41" bestFit="1" customWidth="1"/>
    <col min="8" max="8" width="47.5703125" bestFit="1" customWidth="1"/>
    <col min="9" max="9" width="40.7109375" bestFit="1" customWidth="1"/>
    <col min="10" max="10" width="30.42578125" bestFit="1" customWidth="1"/>
    <col min="11" max="11" width="40.42578125" bestFit="1" customWidth="1"/>
    <col min="12" max="12" width="66.7109375" bestFit="1" customWidth="1"/>
    <col min="13" max="13" width="63.42578125" bestFit="1" customWidth="1"/>
    <col min="14" max="14" width="28.5703125" bestFit="1" customWidth="1"/>
    <col min="15" max="15" width="43.28515625" bestFit="1" customWidth="1"/>
    <col min="16" max="16" width="46" bestFit="1" customWidth="1"/>
    <col min="17" max="17" width="52.28515625" bestFit="1" customWidth="1"/>
    <col min="18" max="18" width="46" bestFit="1" customWidth="1"/>
    <col min="19" max="19" width="52.5703125" bestFit="1" customWidth="1"/>
    <col min="20" max="20" width="45.7109375" bestFit="1" customWidth="1"/>
    <col min="21" max="21" width="35.42578125" bestFit="1" customWidth="1"/>
    <col min="22" max="22" width="45.42578125" bestFit="1" customWidth="1"/>
    <col min="23" max="23" width="71.85546875" bestFit="1" customWidth="1"/>
    <col min="24" max="24" width="68.42578125" bestFit="1" customWidth="1"/>
    <col min="25" max="25" width="28.5703125" bestFit="1" customWidth="1"/>
    <col min="26" max="26" width="43.28515625" bestFit="1" customWidth="1"/>
    <col min="27" max="27" width="46" bestFit="1" customWidth="1"/>
    <col min="28" max="28" width="52.28515625" bestFit="1" customWidth="1"/>
    <col min="29" max="29" width="46" bestFit="1" customWidth="1"/>
    <col min="30" max="30" width="52.5703125" bestFit="1" customWidth="1"/>
    <col min="31" max="31" width="45.7109375" bestFit="1" customWidth="1"/>
    <col min="32" max="32" width="35.42578125" bestFit="1" customWidth="1"/>
    <col min="33" max="33" width="45.42578125" bestFit="1" customWidth="1"/>
    <col min="34" max="34" width="71.85546875" bestFit="1" customWidth="1"/>
    <col min="35" max="35" width="68.42578125" bestFit="1" customWidth="1"/>
  </cols>
  <sheetData>
    <row r="2" spans="2:24" x14ac:dyDescent="0.25">
      <c r="B2" s="4" t="s">
        <v>36</v>
      </c>
      <c r="C2" t="s">
        <v>82</v>
      </c>
    </row>
    <row r="4" spans="2:24" x14ac:dyDescent="0.25">
      <c r="C4" s="4" t="s">
        <v>69</v>
      </c>
    </row>
    <row r="5" spans="2:24" x14ac:dyDescent="0.25">
      <c r="C5" t="s">
        <v>56</v>
      </c>
      <c r="D5" t="s">
        <v>67</v>
      </c>
      <c r="E5" t="s">
        <v>57</v>
      </c>
      <c r="F5" t="s">
        <v>58</v>
      </c>
      <c r="G5" t="s">
        <v>68</v>
      </c>
      <c r="H5" t="s">
        <v>59</v>
      </c>
      <c r="I5" t="s">
        <v>60</v>
      </c>
      <c r="J5" t="s">
        <v>61</v>
      </c>
      <c r="K5" t="s">
        <v>62</v>
      </c>
      <c r="L5" t="s">
        <v>63</v>
      </c>
      <c r="M5" t="s">
        <v>64</v>
      </c>
      <c r="N5" t="s">
        <v>70</v>
      </c>
      <c r="O5" t="s">
        <v>71</v>
      </c>
      <c r="P5" t="s">
        <v>72</v>
      </c>
      <c r="Q5" t="s">
        <v>73</v>
      </c>
      <c r="R5" t="s">
        <v>74</v>
      </c>
      <c r="S5" t="s">
        <v>75</v>
      </c>
      <c r="T5" t="s">
        <v>76</v>
      </c>
      <c r="U5" t="s">
        <v>77</v>
      </c>
      <c r="V5" t="s">
        <v>78</v>
      </c>
      <c r="W5" t="s">
        <v>79</v>
      </c>
      <c r="X5" t="s">
        <v>80</v>
      </c>
    </row>
    <row r="6" spans="2:24" x14ac:dyDescent="0.25">
      <c r="B6" s="4" t="s">
        <v>81</v>
      </c>
      <c r="C6" t="s">
        <v>128</v>
      </c>
      <c r="D6" t="s">
        <v>128</v>
      </c>
      <c r="E6" t="s">
        <v>128</v>
      </c>
      <c r="F6" t="s">
        <v>128</v>
      </c>
      <c r="G6" t="s">
        <v>128</v>
      </c>
      <c r="H6" t="s">
        <v>128</v>
      </c>
      <c r="I6" t="s">
        <v>128</v>
      </c>
      <c r="J6" t="s">
        <v>128</v>
      </c>
      <c r="K6" t="s">
        <v>128</v>
      </c>
      <c r="L6" t="s">
        <v>128</v>
      </c>
      <c r="M6" t="s">
        <v>128</v>
      </c>
    </row>
    <row r="7" spans="2:24" x14ac:dyDescent="0.25">
      <c r="B7" s="5" t="s">
        <v>128</v>
      </c>
    </row>
    <row r="8" spans="2:24" x14ac:dyDescent="0.25">
      <c r="B8" s="5" t="s">
        <v>86</v>
      </c>
    </row>
  </sheetData>
  <sheetProtection selectLockedCells="1"/>
  <conditionalFormatting pivot="1" sqref="C7:C8 N7:N8">
    <cfRule type="cellIs" dxfId="383" priority="33" operator="between">
      <formula>2</formula>
      <formula>3.2</formula>
    </cfRule>
  </conditionalFormatting>
  <conditionalFormatting pivot="1" sqref="C7:C8 N7:N8">
    <cfRule type="cellIs" dxfId="382" priority="32" operator="greaterThanOrEqual">
      <formula>3.2</formula>
    </cfRule>
  </conditionalFormatting>
  <conditionalFormatting pivot="1" sqref="C7:C8 N7:N8">
    <cfRule type="cellIs" dxfId="381" priority="31" operator="lessThanOrEqual">
      <formula>2</formula>
    </cfRule>
  </conditionalFormatting>
  <conditionalFormatting pivot="1" sqref="E7:E8 P7:P8">
    <cfRule type="cellIs" dxfId="380" priority="30" operator="between">
      <formula>2</formula>
      <formula>3.2</formula>
    </cfRule>
  </conditionalFormatting>
  <conditionalFormatting pivot="1" sqref="E7:E8 P7:P8">
    <cfRule type="cellIs" dxfId="379" priority="29" operator="greaterThanOrEqual">
      <formula>3.2</formula>
    </cfRule>
  </conditionalFormatting>
  <conditionalFormatting pivot="1" sqref="E7:E8 P7:P8">
    <cfRule type="cellIs" dxfId="378" priority="28" operator="lessThanOrEqual">
      <formula>2</formula>
    </cfRule>
  </conditionalFormatting>
  <conditionalFormatting pivot="1" sqref="F7:F8 Q7:Q8">
    <cfRule type="cellIs" dxfId="377" priority="27" operator="between">
      <formula>2</formula>
      <formula>3.2</formula>
    </cfRule>
  </conditionalFormatting>
  <conditionalFormatting pivot="1" sqref="F7:F8 Q7:Q8">
    <cfRule type="cellIs" dxfId="376" priority="26" operator="greaterThanOrEqual">
      <formula>3.2</formula>
    </cfRule>
  </conditionalFormatting>
  <conditionalFormatting pivot="1" sqref="F7:F8 Q7:Q8">
    <cfRule type="cellIs" dxfId="375" priority="25" operator="lessThanOrEqual">
      <formula>2</formula>
    </cfRule>
  </conditionalFormatting>
  <conditionalFormatting pivot="1" sqref="H7:H8 S7:S8">
    <cfRule type="cellIs" dxfId="374" priority="24" operator="between">
      <formula>2</formula>
      <formula>3.2</formula>
    </cfRule>
  </conditionalFormatting>
  <conditionalFormatting pivot="1" sqref="H7:H8 S7:S8">
    <cfRule type="cellIs" dxfId="373" priority="23" operator="greaterThanOrEqual">
      <formula>3.2</formula>
    </cfRule>
  </conditionalFormatting>
  <conditionalFormatting pivot="1" sqref="H7:H8 S7:S8">
    <cfRule type="cellIs" dxfId="372" priority="22" operator="lessThanOrEqual">
      <formula>2</formula>
    </cfRule>
  </conditionalFormatting>
  <conditionalFormatting pivot="1" sqref="I7:I8 T7:T8">
    <cfRule type="cellIs" dxfId="371" priority="21" operator="between">
      <formula>2</formula>
      <formula>3.2</formula>
    </cfRule>
  </conditionalFormatting>
  <conditionalFormatting pivot="1" sqref="I7:I8 T7:T8">
    <cfRule type="cellIs" dxfId="370" priority="20" operator="greaterThanOrEqual">
      <formula>3.2</formula>
    </cfRule>
  </conditionalFormatting>
  <conditionalFormatting pivot="1" sqref="I7:I8 T7:T8">
    <cfRule type="cellIs" dxfId="369" priority="19" operator="lessThanOrEqual">
      <formula>2</formula>
    </cfRule>
  </conditionalFormatting>
  <conditionalFormatting pivot="1" sqref="J7:J8 U7:U8">
    <cfRule type="cellIs" dxfId="368" priority="18" operator="between">
      <formula>2</formula>
      <formula>3.2</formula>
    </cfRule>
  </conditionalFormatting>
  <conditionalFormatting pivot="1" sqref="J7:J8 U7:U8">
    <cfRule type="cellIs" dxfId="367" priority="17" operator="greaterThanOrEqual">
      <formula>3.2</formula>
    </cfRule>
  </conditionalFormatting>
  <conditionalFormatting pivot="1" sqref="J7:J8 U7:U8">
    <cfRule type="cellIs" dxfId="366" priority="16" operator="lessThanOrEqual">
      <formula>2</formula>
    </cfRule>
  </conditionalFormatting>
  <conditionalFormatting pivot="1" sqref="K7:K8 V7:V8">
    <cfRule type="cellIs" dxfId="365" priority="15" operator="between">
      <formula>2</formula>
      <formula>3.2</formula>
    </cfRule>
  </conditionalFormatting>
  <conditionalFormatting pivot="1" sqref="K7:K8 V7:V8">
    <cfRule type="cellIs" dxfId="364" priority="14" operator="greaterThanOrEqual">
      <formula>3.2</formula>
    </cfRule>
  </conditionalFormatting>
  <conditionalFormatting pivot="1" sqref="K7:K8 V7:V8">
    <cfRule type="cellIs" dxfId="363" priority="13" operator="lessThanOrEqual">
      <formula>2</formula>
    </cfRule>
  </conditionalFormatting>
  <conditionalFormatting pivot="1" sqref="L7:L8 W7:W8">
    <cfRule type="cellIs" dxfId="362" priority="12" operator="between">
      <formula>2</formula>
      <formula>3.2</formula>
    </cfRule>
  </conditionalFormatting>
  <conditionalFormatting pivot="1" sqref="L7:L8 W7:W8">
    <cfRule type="cellIs" dxfId="361" priority="11" operator="greaterThanOrEqual">
      <formula>3.2</formula>
    </cfRule>
  </conditionalFormatting>
  <conditionalFormatting pivot="1" sqref="L7:L8 W7:W8">
    <cfRule type="cellIs" dxfId="360" priority="10" operator="lessThanOrEqual">
      <formula>2</formula>
    </cfRule>
  </conditionalFormatting>
  <conditionalFormatting pivot="1" sqref="M7:M8 X7:X8">
    <cfRule type="cellIs" dxfId="359" priority="9" operator="between">
      <formula>2</formula>
      <formula>3.2</formula>
    </cfRule>
  </conditionalFormatting>
  <conditionalFormatting pivot="1" sqref="M7:M8 X7:X8">
    <cfRule type="cellIs" dxfId="358" priority="8" operator="greaterThanOrEqual">
      <formula>3.2</formula>
    </cfRule>
  </conditionalFormatting>
  <conditionalFormatting pivot="1" sqref="M7:M8 X7:X8">
    <cfRule type="cellIs" dxfId="357" priority="7" operator="lessThanOrEqual">
      <formula>2</formula>
    </cfRule>
  </conditionalFormatting>
  <conditionalFormatting pivot="1" sqref="D7:D8 O7:O8">
    <cfRule type="cellIs" dxfId="356" priority="6" operator="between">
      <formula>2</formula>
      <formula>3.2</formula>
    </cfRule>
  </conditionalFormatting>
  <conditionalFormatting pivot="1" sqref="D7:D8 O7:O8">
    <cfRule type="cellIs" dxfId="355" priority="5" operator="greaterThanOrEqual">
      <formula>3.2</formula>
    </cfRule>
  </conditionalFormatting>
  <conditionalFormatting pivot="1" sqref="D7:D8 O7:O8">
    <cfRule type="cellIs" dxfId="354" priority="4" operator="lessThanOrEqual">
      <formula>2</formula>
    </cfRule>
  </conditionalFormatting>
  <conditionalFormatting pivot="1" sqref="G7:G8 R7:R8">
    <cfRule type="cellIs" dxfId="353" priority="3" operator="between">
      <formula>2</formula>
      <formula>3.2</formula>
    </cfRule>
  </conditionalFormatting>
  <conditionalFormatting pivot="1" sqref="G7:G8 R7:R8">
    <cfRule type="cellIs" dxfId="352" priority="2" operator="greaterThanOrEqual">
      <formula>3.2</formula>
    </cfRule>
  </conditionalFormatting>
  <conditionalFormatting pivot="1" sqref="G7:G8 R7:R8">
    <cfRule type="cellIs" dxfId="351" priority="1" operator="lessThanOrEqual">
      <formula>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12955-8CCA-4DDF-9F84-275BC13E2BB0}">
  <dimension ref="B2:X8"/>
  <sheetViews>
    <sheetView workbookViewId="0">
      <selection activeCell="D2" sqref="D2"/>
    </sheetView>
  </sheetViews>
  <sheetFormatPr defaultRowHeight="15" x14ac:dyDescent="0.25"/>
  <cols>
    <col min="2" max="2" width="13.140625" bestFit="1" customWidth="1"/>
    <col min="3" max="3" width="23.5703125" bestFit="1" customWidth="1"/>
    <col min="4" max="4" width="38.28515625" bestFit="1" customWidth="1"/>
    <col min="5" max="5" width="41" bestFit="1" customWidth="1"/>
    <col min="6" max="6" width="47.28515625" bestFit="1" customWidth="1"/>
    <col min="7" max="7" width="41" bestFit="1" customWidth="1"/>
    <col min="8" max="8" width="47.5703125" bestFit="1" customWidth="1"/>
    <col min="9" max="9" width="40.7109375" bestFit="1" customWidth="1"/>
    <col min="10" max="10" width="30.42578125" bestFit="1" customWidth="1"/>
    <col min="11" max="11" width="40.42578125" bestFit="1" customWidth="1"/>
    <col min="12" max="12" width="66.7109375" bestFit="1" customWidth="1"/>
    <col min="13" max="13" width="63.42578125" bestFit="1" customWidth="1"/>
    <col min="14" max="14" width="28.5703125" bestFit="1" customWidth="1"/>
    <col min="15" max="15" width="43.28515625" bestFit="1" customWidth="1"/>
    <col min="16" max="16" width="46" bestFit="1" customWidth="1"/>
    <col min="17" max="17" width="52.28515625" bestFit="1" customWidth="1"/>
    <col min="18" max="18" width="46" bestFit="1" customWidth="1"/>
    <col min="19" max="19" width="52.5703125" bestFit="1" customWidth="1"/>
    <col min="20" max="20" width="45.7109375" bestFit="1" customWidth="1"/>
    <col min="21" max="21" width="35.42578125" bestFit="1" customWidth="1"/>
    <col min="22" max="22" width="45.42578125" bestFit="1" customWidth="1"/>
    <col min="23" max="23" width="71.85546875" bestFit="1" customWidth="1"/>
    <col min="24" max="24" width="68.42578125" bestFit="1" customWidth="1"/>
    <col min="25" max="25" width="28.5703125" bestFit="1" customWidth="1"/>
    <col min="26" max="26" width="43.28515625" bestFit="1" customWidth="1"/>
    <col min="27" max="27" width="46" bestFit="1" customWidth="1"/>
    <col min="28" max="28" width="52.28515625" bestFit="1" customWidth="1"/>
    <col min="29" max="29" width="46" bestFit="1" customWidth="1"/>
    <col min="30" max="30" width="52.5703125" bestFit="1" customWidth="1"/>
    <col min="31" max="31" width="45.7109375" bestFit="1" customWidth="1"/>
    <col min="32" max="32" width="35.42578125" bestFit="1" customWidth="1"/>
    <col min="33" max="33" width="45.42578125" bestFit="1" customWidth="1"/>
    <col min="34" max="34" width="71.85546875" bestFit="1" customWidth="1"/>
    <col min="35" max="35" width="68.42578125" bestFit="1" customWidth="1"/>
  </cols>
  <sheetData>
    <row r="2" spans="2:24" x14ac:dyDescent="0.25">
      <c r="B2" s="4" t="s">
        <v>54</v>
      </c>
      <c r="C2" t="s">
        <v>82</v>
      </c>
    </row>
    <row r="4" spans="2:24" x14ac:dyDescent="0.25">
      <c r="C4" s="4" t="s">
        <v>69</v>
      </c>
    </row>
    <row r="5" spans="2:24" x14ac:dyDescent="0.25">
      <c r="C5" t="s">
        <v>56</v>
      </c>
      <c r="D5" t="s">
        <v>67</v>
      </c>
      <c r="E5" t="s">
        <v>57</v>
      </c>
      <c r="F5" t="s">
        <v>58</v>
      </c>
      <c r="G5" t="s">
        <v>68</v>
      </c>
      <c r="H5" t="s">
        <v>59</v>
      </c>
      <c r="I5" t="s">
        <v>60</v>
      </c>
      <c r="J5" t="s">
        <v>61</v>
      </c>
      <c r="K5" t="s">
        <v>62</v>
      </c>
      <c r="L5" t="s">
        <v>63</v>
      </c>
      <c r="M5" t="s">
        <v>64</v>
      </c>
      <c r="N5" t="s">
        <v>70</v>
      </c>
      <c r="O5" t="s">
        <v>71</v>
      </c>
      <c r="P5" t="s">
        <v>72</v>
      </c>
      <c r="Q5" t="s">
        <v>73</v>
      </c>
      <c r="R5" t="s">
        <v>74</v>
      </c>
      <c r="S5" t="s">
        <v>75</v>
      </c>
      <c r="T5" t="s">
        <v>76</v>
      </c>
      <c r="U5" t="s">
        <v>77</v>
      </c>
      <c r="V5" t="s">
        <v>78</v>
      </c>
      <c r="W5" t="s">
        <v>79</v>
      </c>
      <c r="X5" t="s">
        <v>80</v>
      </c>
    </row>
    <row r="6" spans="2:24" x14ac:dyDescent="0.25">
      <c r="B6" s="4" t="s">
        <v>81</v>
      </c>
      <c r="C6" t="s">
        <v>128</v>
      </c>
      <c r="D6" t="s">
        <v>128</v>
      </c>
      <c r="E6" t="s">
        <v>128</v>
      </c>
      <c r="F6" t="s">
        <v>128</v>
      </c>
      <c r="G6" t="s">
        <v>128</v>
      </c>
      <c r="H6" t="s">
        <v>128</v>
      </c>
      <c r="I6" t="s">
        <v>128</v>
      </c>
      <c r="J6" t="s">
        <v>128</v>
      </c>
      <c r="K6" t="s">
        <v>128</v>
      </c>
      <c r="L6" t="s">
        <v>128</v>
      </c>
      <c r="M6" t="s">
        <v>128</v>
      </c>
    </row>
    <row r="7" spans="2:24" x14ac:dyDescent="0.25">
      <c r="B7" s="5" t="s">
        <v>128</v>
      </c>
    </row>
    <row r="8" spans="2:24" x14ac:dyDescent="0.25">
      <c r="B8" s="5" t="s">
        <v>86</v>
      </c>
    </row>
  </sheetData>
  <sheetProtection selectLockedCells="1"/>
  <conditionalFormatting pivot="1" sqref="C7:C8 N7:N8">
    <cfRule type="cellIs" dxfId="350" priority="33" operator="between">
      <formula>2</formula>
      <formula>3.2</formula>
    </cfRule>
  </conditionalFormatting>
  <conditionalFormatting pivot="1" sqref="C7:C8 N7:N8">
    <cfRule type="cellIs" dxfId="349" priority="32" operator="greaterThanOrEqual">
      <formula>3.2</formula>
    </cfRule>
  </conditionalFormatting>
  <conditionalFormatting pivot="1" sqref="C7:C8 N7:N8">
    <cfRule type="cellIs" dxfId="348" priority="31" operator="lessThanOrEqual">
      <formula>2</formula>
    </cfRule>
  </conditionalFormatting>
  <conditionalFormatting pivot="1" sqref="E7:E8 P7:P8">
    <cfRule type="cellIs" dxfId="347" priority="30" operator="between">
      <formula>2</formula>
      <formula>3.2</formula>
    </cfRule>
  </conditionalFormatting>
  <conditionalFormatting pivot="1" sqref="E7:E8 P7:P8">
    <cfRule type="cellIs" dxfId="346" priority="29" operator="greaterThanOrEqual">
      <formula>3.2</formula>
    </cfRule>
  </conditionalFormatting>
  <conditionalFormatting pivot="1" sqref="E7:E8 P7:P8">
    <cfRule type="cellIs" dxfId="345" priority="28" operator="lessThanOrEqual">
      <formula>2</formula>
    </cfRule>
  </conditionalFormatting>
  <conditionalFormatting pivot="1" sqref="F7:F8 Q7:Q8">
    <cfRule type="cellIs" dxfId="344" priority="27" operator="between">
      <formula>2</formula>
      <formula>3.2</formula>
    </cfRule>
  </conditionalFormatting>
  <conditionalFormatting pivot="1" sqref="F7:F8 Q7:Q8">
    <cfRule type="cellIs" dxfId="343" priority="26" operator="greaterThanOrEqual">
      <formula>3.2</formula>
    </cfRule>
  </conditionalFormatting>
  <conditionalFormatting pivot="1" sqref="F7:F8 Q7:Q8">
    <cfRule type="cellIs" dxfId="342" priority="25" operator="lessThanOrEqual">
      <formula>2</formula>
    </cfRule>
  </conditionalFormatting>
  <conditionalFormatting pivot="1" sqref="H7:H8 S7:S8">
    <cfRule type="cellIs" dxfId="341" priority="24" operator="between">
      <formula>2</formula>
      <formula>3.2</formula>
    </cfRule>
  </conditionalFormatting>
  <conditionalFormatting pivot="1" sqref="H7:H8 S7:S8">
    <cfRule type="cellIs" dxfId="340" priority="23" operator="greaterThanOrEqual">
      <formula>3.2</formula>
    </cfRule>
  </conditionalFormatting>
  <conditionalFormatting pivot="1" sqref="H7:H8 S7:S8">
    <cfRule type="cellIs" dxfId="339" priority="22" operator="lessThanOrEqual">
      <formula>2</formula>
    </cfRule>
  </conditionalFormatting>
  <conditionalFormatting pivot="1" sqref="I7:I8 T7:T8">
    <cfRule type="cellIs" dxfId="338" priority="21" operator="between">
      <formula>2</formula>
      <formula>3.2</formula>
    </cfRule>
  </conditionalFormatting>
  <conditionalFormatting pivot="1" sqref="I7:I8 T7:T8">
    <cfRule type="cellIs" dxfId="337" priority="20" operator="greaterThanOrEqual">
      <formula>3.2</formula>
    </cfRule>
  </conditionalFormatting>
  <conditionalFormatting pivot="1" sqref="I7:I8 T7:T8">
    <cfRule type="cellIs" dxfId="336" priority="19" operator="lessThanOrEqual">
      <formula>2</formula>
    </cfRule>
  </conditionalFormatting>
  <conditionalFormatting pivot="1" sqref="J7:J8 U7:U8">
    <cfRule type="cellIs" dxfId="335" priority="18" operator="between">
      <formula>2</formula>
      <formula>3.2</formula>
    </cfRule>
  </conditionalFormatting>
  <conditionalFormatting pivot="1" sqref="J7:J8 U7:U8">
    <cfRule type="cellIs" dxfId="334" priority="17" operator="greaterThanOrEqual">
      <formula>3.2</formula>
    </cfRule>
  </conditionalFormatting>
  <conditionalFormatting pivot="1" sqref="J7:J8 U7:U8">
    <cfRule type="cellIs" dxfId="333" priority="16" operator="lessThanOrEqual">
      <formula>2</formula>
    </cfRule>
  </conditionalFormatting>
  <conditionalFormatting pivot="1" sqref="K7:K8 V7:V8">
    <cfRule type="cellIs" dxfId="332" priority="15" operator="between">
      <formula>2</formula>
      <formula>3.2</formula>
    </cfRule>
  </conditionalFormatting>
  <conditionalFormatting pivot="1" sqref="K7:K8 V7:V8">
    <cfRule type="cellIs" dxfId="331" priority="14" operator="greaterThanOrEqual">
      <formula>3.2</formula>
    </cfRule>
  </conditionalFormatting>
  <conditionalFormatting pivot="1" sqref="K7:K8 V7:V8">
    <cfRule type="cellIs" dxfId="330" priority="13" operator="lessThanOrEqual">
      <formula>2</formula>
    </cfRule>
  </conditionalFormatting>
  <conditionalFormatting pivot="1" sqref="L7:L8 W7:W8">
    <cfRule type="cellIs" dxfId="329" priority="12" operator="between">
      <formula>2</formula>
      <formula>3.2</formula>
    </cfRule>
  </conditionalFormatting>
  <conditionalFormatting pivot="1" sqref="L7:L8 W7:W8">
    <cfRule type="cellIs" dxfId="328" priority="11" operator="greaterThanOrEqual">
      <formula>3.2</formula>
    </cfRule>
  </conditionalFormatting>
  <conditionalFormatting pivot="1" sqref="L7:L8 W7:W8">
    <cfRule type="cellIs" dxfId="327" priority="10" operator="lessThanOrEqual">
      <formula>2</formula>
    </cfRule>
  </conditionalFormatting>
  <conditionalFormatting pivot="1" sqref="M7:M8 X7:X8">
    <cfRule type="cellIs" dxfId="326" priority="9" operator="between">
      <formula>2</formula>
      <formula>3.2</formula>
    </cfRule>
  </conditionalFormatting>
  <conditionalFormatting pivot="1" sqref="M7:M8 X7:X8">
    <cfRule type="cellIs" dxfId="325" priority="8" operator="greaterThanOrEqual">
      <formula>3.2</formula>
    </cfRule>
  </conditionalFormatting>
  <conditionalFormatting pivot="1" sqref="M7:M8 X7:X8">
    <cfRule type="cellIs" dxfId="324" priority="7" operator="lessThanOrEqual">
      <formula>2</formula>
    </cfRule>
  </conditionalFormatting>
  <conditionalFormatting pivot="1" sqref="D7:D8 O7:O8">
    <cfRule type="cellIs" dxfId="323" priority="6" operator="between">
      <formula>2</formula>
      <formula>3.2</formula>
    </cfRule>
  </conditionalFormatting>
  <conditionalFormatting pivot="1" sqref="D7:D8 O7:O8">
    <cfRule type="cellIs" dxfId="322" priority="5" operator="greaterThanOrEqual">
      <formula>3.2</formula>
    </cfRule>
  </conditionalFormatting>
  <conditionalFormatting pivot="1" sqref="D7:D8 O7:O8">
    <cfRule type="cellIs" dxfId="321" priority="4" operator="lessThanOrEqual">
      <formula>2</formula>
    </cfRule>
  </conditionalFormatting>
  <conditionalFormatting pivot="1" sqref="G7:G8 R7:R8">
    <cfRule type="cellIs" dxfId="320" priority="3" operator="between">
      <formula>2</formula>
      <formula>3.2</formula>
    </cfRule>
  </conditionalFormatting>
  <conditionalFormatting pivot="1" sqref="G7:G8 R7:R8">
    <cfRule type="cellIs" dxfId="319" priority="2" operator="greaterThanOrEqual">
      <formula>3.2</formula>
    </cfRule>
  </conditionalFormatting>
  <conditionalFormatting pivot="1" sqref="G7:G8 R7:R8">
    <cfRule type="cellIs" dxfId="318" priority="1" operator="lessThanOrEqual">
      <formula>2</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53BC-907D-4CE8-87ED-FC9C15CB8953}">
  <dimension ref="B2:M7"/>
  <sheetViews>
    <sheetView workbookViewId="0">
      <selection activeCell="F7" sqref="F7"/>
      <pivotSelection pane="bottomRight" showHeader="1" extendable="1" start="3" max="22" activeRow="4" activeCol="5" click="1" r:id="rId1">
        <pivotArea dataOnly="0" outline="0" fieldPosition="0">
          <references count="1">
            <reference field="4294967294" count="1">
              <x v="3"/>
            </reference>
          </references>
        </pivotArea>
      </pivotSelection>
    </sheetView>
  </sheetViews>
  <sheetFormatPr defaultRowHeight="15" x14ac:dyDescent="0.25"/>
  <cols>
    <col min="2" max="2" width="13.140625" bestFit="1" customWidth="1"/>
    <col min="3" max="3" width="28.5703125" bestFit="1" customWidth="1"/>
    <col min="4" max="4" width="43.28515625" bestFit="1" customWidth="1"/>
    <col min="5" max="5" width="46" bestFit="1" customWidth="1"/>
    <col min="6" max="6" width="52.28515625" bestFit="1" customWidth="1"/>
    <col min="7" max="7" width="46" bestFit="1" customWidth="1"/>
    <col min="8" max="8" width="52.5703125" bestFit="1" customWidth="1"/>
    <col min="9" max="9" width="45.7109375" bestFit="1" customWidth="1"/>
    <col min="10" max="10" width="35.42578125" bestFit="1" customWidth="1"/>
    <col min="11" max="11" width="45.42578125" bestFit="1" customWidth="1"/>
    <col min="12" max="12" width="71.85546875" bestFit="1" customWidth="1"/>
    <col min="13" max="13" width="68.42578125" bestFit="1" customWidth="1"/>
    <col min="14" max="14" width="28.5703125" bestFit="1" customWidth="1"/>
    <col min="15" max="15" width="43.28515625" bestFit="1" customWidth="1"/>
    <col min="16" max="16" width="46" bestFit="1" customWidth="1"/>
    <col min="17" max="17" width="52.28515625" bestFit="1" customWidth="1"/>
    <col min="18" max="18" width="46" bestFit="1" customWidth="1"/>
    <col min="19" max="19" width="52.5703125" bestFit="1" customWidth="1"/>
    <col min="20" max="20" width="45.7109375" bestFit="1" customWidth="1"/>
    <col min="21" max="21" width="35.42578125" bestFit="1" customWidth="1"/>
    <col min="22" max="22" width="45.42578125" bestFit="1" customWidth="1"/>
    <col min="23" max="23" width="71.85546875" bestFit="1" customWidth="1"/>
    <col min="24" max="24" width="68.42578125" bestFit="1" customWidth="1"/>
    <col min="25" max="25" width="28.5703125" bestFit="1" customWidth="1"/>
    <col min="26" max="26" width="43.28515625" bestFit="1" customWidth="1"/>
    <col min="27" max="27" width="46" bestFit="1" customWidth="1"/>
    <col min="28" max="28" width="52.28515625" bestFit="1" customWidth="1"/>
    <col min="29" max="29" width="46" bestFit="1" customWidth="1"/>
    <col min="30" max="30" width="52.5703125" bestFit="1" customWidth="1"/>
    <col min="31" max="31" width="45.7109375" bestFit="1" customWidth="1"/>
    <col min="32" max="32" width="35.42578125" bestFit="1" customWidth="1"/>
    <col min="33" max="33" width="45.42578125" bestFit="1" customWidth="1"/>
    <col min="34" max="34" width="71.85546875" bestFit="1" customWidth="1"/>
    <col min="35" max="35" width="68.42578125" bestFit="1" customWidth="1"/>
  </cols>
  <sheetData>
    <row r="2" spans="2:13" x14ac:dyDescent="0.25">
      <c r="B2" s="4" t="s">
        <v>36</v>
      </c>
      <c r="C2" t="s">
        <v>82</v>
      </c>
    </row>
    <row r="4" spans="2:13" x14ac:dyDescent="0.25">
      <c r="C4" s="4" t="s">
        <v>69</v>
      </c>
    </row>
    <row r="5" spans="2:13" x14ac:dyDescent="0.25">
      <c r="C5" t="s">
        <v>70</v>
      </c>
      <c r="D5" t="s">
        <v>71</v>
      </c>
      <c r="E5" t="s">
        <v>72</v>
      </c>
      <c r="F5" t="s">
        <v>73</v>
      </c>
      <c r="G5" t="s">
        <v>74</v>
      </c>
      <c r="H5" t="s">
        <v>75</v>
      </c>
      <c r="I5" t="s">
        <v>76</v>
      </c>
      <c r="J5" t="s">
        <v>77</v>
      </c>
      <c r="K5" t="s">
        <v>78</v>
      </c>
      <c r="L5" t="s">
        <v>79</v>
      </c>
      <c r="M5" t="s">
        <v>80</v>
      </c>
    </row>
    <row r="6" spans="2:13" x14ac:dyDescent="0.25">
      <c r="B6" s="4" t="s">
        <v>81</v>
      </c>
    </row>
    <row r="7" spans="2:13" x14ac:dyDescent="0.25">
      <c r="B7" s="5" t="s">
        <v>86</v>
      </c>
      <c r="C7" s="24"/>
      <c r="D7" s="24"/>
      <c r="E7" s="24"/>
      <c r="F7" s="24"/>
      <c r="G7" s="24"/>
      <c r="H7" s="24"/>
      <c r="I7" s="24"/>
      <c r="J7" s="24"/>
      <c r="K7" s="24"/>
      <c r="L7" s="24"/>
      <c r="M7" s="24"/>
    </row>
  </sheetData>
  <sheetProtection selectLockedCells="1"/>
  <conditionalFormatting pivot="1" sqref="C7">
    <cfRule type="cellIs" dxfId="317" priority="33" operator="between">
      <formula>2</formula>
      <formula>3.2</formula>
    </cfRule>
  </conditionalFormatting>
  <conditionalFormatting pivot="1" sqref="C7">
    <cfRule type="cellIs" dxfId="316" priority="32" operator="greaterThanOrEqual">
      <formula>3.2</formula>
    </cfRule>
  </conditionalFormatting>
  <conditionalFormatting pivot="1" sqref="C7">
    <cfRule type="cellIs" dxfId="315" priority="31" operator="lessThanOrEqual">
      <formula>2</formula>
    </cfRule>
  </conditionalFormatting>
  <conditionalFormatting pivot="1" sqref="E7">
    <cfRule type="cellIs" dxfId="314" priority="30" operator="between">
      <formula>2</formula>
      <formula>3.2</formula>
    </cfRule>
  </conditionalFormatting>
  <conditionalFormatting pivot="1" sqref="E7">
    <cfRule type="cellIs" dxfId="313" priority="29" operator="greaterThanOrEqual">
      <formula>3.2</formula>
    </cfRule>
  </conditionalFormatting>
  <conditionalFormatting pivot="1" sqref="E7">
    <cfRule type="cellIs" dxfId="312" priority="28" operator="lessThanOrEqual">
      <formula>2</formula>
    </cfRule>
  </conditionalFormatting>
  <conditionalFormatting pivot="1" sqref="F7">
    <cfRule type="cellIs" dxfId="311" priority="27" operator="between">
      <formula>2</formula>
      <formula>3.2</formula>
    </cfRule>
  </conditionalFormatting>
  <conditionalFormatting pivot="1" sqref="F7">
    <cfRule type="cellIs" dxfId="310" priority="26" operator="greaterThanOrEqual">
      <formula>3.2</formula>
    </cfRule>
  </conditionalFormatting>
  <conditionalFormatting pivot="1" sqref="F7">
    <cfRule type="cellIs" dxfId="309" priority="25" operator="lessThanOrEqual">
      <formula>2</formula>
    </cfRule>
  </conditionalFormatting>
  <conditionalFormatting pivot="1" sqref="H7">
    <cfRule type="cellIs" dxfId="308" priority="24" operator="between">
      <formula>2</formula>
      <formula>3.2</formula>
    </cfRule>
  </conditionalFormatting>
  <conditionalFormatting pivot="1" sqref="H7">
    <cfRule type="cellIs" dxfId="307" priority="23" operator="greaterThanOrEqual">
      <formula>3.2</formula>
    </cfRule>
  </conditionalFormatting>
  <conditionalFormatting pivot="1" sqref="H7">
    <cfRule type="cellIs" dxfId="306" priority="22" operator="lessThanOrEqual">
      <formula>2</formula>
    </cfRule>
  </conditionalFormatting>
  <conditionalFormatting pivot="1" sqref="I7">
    <cfRule type="cellIs" dxfId="305" priority="21" operator="between">
      <formula>2</formula>
      <formula>3.2</formula>
    </cfRule>
  </conditionalFormatting>
  <conditionalFormatting pivot="1" sqref="I7">
    <cfRule type="cellIs" dxfId="304" priority="20" operator="greaterThanOrEqual">
      <formula>3.2</formula>
    </cfRule>
  </conditionalFormatting>
  <conditionalFormatting pivot="1" sqref="I7">
    <cfRule type="cellIs" dxfId="303" priority="19" operator="lessThanOrEqual">
      <formula>2</formula>
    </cfRule>
  </conditionalFormatting>
  <conditionalFormatting pivot="1" sqref="J7">
    <cfRule type="cellIs" dxfId="302" priority="18" operator="between">
      <formula>2</formula>
      <formula>3.2</formula>
    </cfRule>
  </conditionalFormatting>
  <conditionalFormatting pivot="1" sqref="J7">
    <cfRule type="cellIs" dxfId="301" priority="17" operator="greaterThanOrEqual">
      <formula>3.2</formula>
    </cfRule>
  </conditionalFormatting>
  <conditionalFormatting pivot="1" sqref="J7">
    <cfRule type="cellIs" dxfId="300" priority="16" operator="lessThanOrEqual">
      <formula>2</formula>
    </cfRule>
  </conditionalFormatting>
  <conditionalFormatting pivot="1" sqref="K7">
    <cfRule type="cellIs" dxfId="299" priority="15" operator="between">
      <formula>2</formula>
      <formula>3.2</formula>
    </cfRule>
  </conditionalFormatting>
  <conditionalFormatting pivot="1" sqref="K7">
    <cfRule type="cellIs" dxfId="298" priority="14" operator="greaterThanOrEqual">
      <formula>3.2</formula>
    </cfRule>
  </conditionalFormatting>
  <conditionalFormatting pivot="1" sqref="K7">
    <cfRule type="cellIs" dxfId="297" priority="13" operator="lessThanOrEqual">
      <formula>2</formula>
    </cfRule>
  </conditionalFormatting>
  <conditionalFormatting pivot="1" sqref="L7">
    <cfRule type="cellIs" dxfId="296" priority="12" operator="between">
      <formula>2</formula>
      <formula>3.2</formula>
    </cfRule>
  </conditionalFormatting>
  <conditionalFormatting pivot="1" sqref="L7">
    <cfRule type="cellIs" dxfId="295" priority="11" operator="greaterThanOrEqual">
      <formula>3.2</formula>
    </cfRule>
  </conditionalFormatting>
  <conditionalFormatting pivot="1" sqref="L7">
    <cfRule type="cellIs" dxfId="294" priority="10" operator="lessThanOrEqual">
      <formula>2</formula>
    </cfRule>
  </conditionalFormatting>
  <conditionalFormatting pivot="1" sqref="M7">
    <cfRule type="cellIs" dxfId="293" priority="9" operator="between">
      <formula>2</formula>
      <formula>3.2</formula>
    </cfRule>
  </conditionalFormatting>
  <conditionalFormatting pivot="1" sqref="M7">
    <cfRule type="cellIs" dxfId="292" priority="8" operator="greaterThanOrEqual">
      <formula>3.2</formula>
    </cfRule>
  </conditionalFormatting>
  <conditionalFormatting pivot="1" sqref="M7">
    <cfRule type="cellIs" dxfId="291" priority="7" operator="lessThanOrEqual">
      <formula>2</formula>
    </cfRule>
  </conditionalFormatting>
  <conditionalFormatting pivot="1" sqref="D7">
    <cfRule type="cellIs" dxfId="290" priority="6" operator="between">
      <formula>2</formula>
      <formula>3.2</formula>
    </cfRule>
  </conditionalFormatting>
  <conditionalFormatting pivot="1" sqref="D7">
    <cfRule type="cellIs" dxfId="289" priority="5" operator="greaterThanOrEqual">
      <formula>3.2</formula>
    </cfRule>
  </conditionalFormatting>
  <conditionalFormatting pivot="1" sqref="D7">
    <cfRule type="cellIs" dxfId="288" priority="4" operator="lessThanOrEqual">
      <formula>2</formula>
    </cfRule>
  </conditionalFormatting>
  <conditionalFormatting pivot="1" sqref="G7">
    <cfRule type="cellIs" dxfId="287" priority="3" operator="between">
      <formula>2</formula>
      <formula>3.2</formula>
    </cfRule>
  </conditionalFormatting>
  <conditionalFormatting pivot="1" sqref="G7">
    <cfRule type="cellIs" dxfId="286" priority="2" operator="greaterThanOrEqual">
      <formula>3.2</formula>
    </cfRule>
  </conditionalFormatting>
  <conditionalFormatting pivot="1" sqref="G7">
    <cfRule type="cellIs" dxfId="285" priority="1" operator="lessThanOrEqual">
      <formula>2</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D14A-E45E-4CC6-BF54-E96D5F035A04}">
  <dimension ref="A2:B37"/>
  <sheetViews>
    <sheetView topLeftCell="A6" workbookViewId="0">
      <selection activeCell="A2" sqref="A2:B37"/>
    </sheetView>
  </sheetViews>
  <sheetFormatPr defaultRowHeight="15" x14ac:dyDescent="0.25"/>
  <cols>
    <col min="1" max="1" width="71.85546875" bestFit="1" customWidth="1"/>
    <col min="2" max="2" width="7.140625" bestFit="1" customWidth="1"/>
    <col min="3" max="11" width="66.7109375" bestFit="1" customWidth="1"/>
    <col min="12" max="12" width="28.5703125" bestFit="1" customWidth="1"/>
    <col min="13" max="13" width="43.28515625" bestFit="1" customWidth="1"/>
    <col min="14" max="14" width="46" bestFit="1" customWidth="1"/>
    <col min="15" max="15" width="52.28515625" bestFit="1" customWidth="1"/>
    <col min="16" max="16" width="46" bestFit="1" customWidth="1"/>
    <col min="17" max="17" width="52.5703125" bestFit="1" customWidth="1"/>
    <col min="18" max="18" width="45.7109375" bestFit="1" customWidth="1"/>
    <col min="19" max="19" width="35.42578125" bestFit="1" customWidth="1"/>
    <col min="20" max="20" width="45.42578125" bestFit="1" customWidth="1"/>
    <col min="21" max="21" width="71.85546875" bestFit="1" customWidth="1"/>
    <col min="22" max="22" width="68.42578125" bestFit="1" customWidth="1"/>
  </cols>
  <sheetData>
    <row r="2" spans="1:2" x14ac:dyDescent="0.25">
      <c r="A2" s="4" t="s">
        <v>55</v>
      </c>
      <c r="B2" t="s">
        <v>82</v>
      </c>
    </row>
    <row r="4" spans="1:2" x14ac:dyDescent="0.25">
      <c r="A4" s="4" t="s">
        <v>81</v>
      </c>
    </row>
    <row r="5" spans="1:2" x14ac:dyDescent="0.25">
      <c r="A5" s="5" t="s">
        <v>56</v>
      </c>
    </row>
    <row r="6" spans="1:2" x14ac:dyDescent="0.25">
      <c r="A6" s="6" t="s">
        <v>128</v>
      </c>
    </row>
    <row r="7" spans="1:2" x14ac:dyDescent="0.25">
      <c r="A7" s="5" t="s">
        <v>67</v>
      </c>
    </row>
    <row r="8" spans="1:2" x14ac:dyDescent="0.25">
      <c r="A8" s="6" t="s">
        <v>128</v>
      </c>
    </row>
    <row r="9" spans="1:2" x14ac:dyDescent="0.25">
      <c r="A9" s="5" t="s">
        <v>57</v>
      </c>
    </row>
    <row r="10" spans="1:2" x14ac:dyDescent="0.25">
      <c r="A10" s="6" t="s">
        <v>128</v>
      </c>
    </row>
    <row r="11" spans="1:2" x14ac:dyDescent="0.25">
      <c r="A11" s="5" t="s">
        <v>58</v>
      </c>
    </row>
    <row r="12" spans="1:2" x14ac:dyDescent="0.25">
      <c r="A12" s="6" t="s">
        <v>128</v>
      </c>
    </row>
    <row r="13" spans="1:2" x14ac:dyDescent="0.25">
      <c r="A13" s="5" t="s">
        <v>68</v>
      </c>
    </row>
    <row r="14" spans="1:2" x14ac:dyDescent="0.25">
      <c r="A14" s="6" t="s">
        <v>128</v>
      </c>
    </row>
    <row r="15" spans="1:2" x14ac:dyDescent="0.25">
      <c r="A15" s="5" t="s">
        <v>59</v>
      </c>
    </row>
    <row r="16" spans="1:2" x14ac:dyDescent="0.25">
      <c r="A16" s="6" t="s">
        <v>128</v>
      </c>
    </row>
    <row r="17" spans="1:1" x14ac:dyDescent="0.25">
      <c r="A17" s="5" t="s">
        <v>60</v>
      </c>
    </row>
    <row r="18" spans="1:1" x14ac:dyDescent="0.25">
      <c r="A18" s="6" t="s">
        <v>128</v>
      </c>
    </row>
    <row r="19" spans="1:1" x14ac:dyDescent="0.25">
      <c r="A19" s="5" t="s">
        <v>61</v>
      </c>
    </row>
    <row r="20" spans="1:1" x14ac:dyDescent="0.25">
      <c r="A20" s="6" t="s">
        <v>128</v>
      </c>
    </row>
    <row r="21" spans="1:1" x14ac:dyDescent="0.25">
      <c r="A21" s="5" t="s">
        <v>62</v>
      </c>
    </row>
    <row r="22" spans="1:1" x14ac:dyDescent="0.25">
      <c r="A22" s="6" t="s">
        <v>128</v>
      </c>
    </row>
    <row r="23" spans="1:1" x14ac:dyDescent="0.25">
      <c r="A23" s="5" t="s">
        <v>63</v>
      </c>
    </row>
    <row r="24" spans="1:1" x14ac:dyDescent="0.25">
      <c r="A24" s="6" t="s">
        <v>128</v>
      </c>
    </row>
    <row r="25" spans="1:1" x14ac:dyDescent="0.25">
      <c r="A25" s="5" t="s">
        <v>64</v>
      </c>
    </row>
    <row r="26" spans="1:1" x14ac:dyDescent="0.25">
      <c r="A26" s="6" t="s">
        <v>128</v>
      </c>
    </row>
    <row r="27" spans="1:1" x14ac:dyDescent="0.25">
      <c r="A27" s="5" t="s">
        <v>70</v>
      </c>
    </row>
    <row r="28" spans="1:1" x14ac:dyDescent="0.25">
      <c r="A28" s="5" t="s">
        <v>71</v>
      </c>
    </row>
    <row r="29" spans="1:1" x14ac:dyDescent="0.25">
      <c r="A29" s="5" t="s">
        <v>72</v>
      </c>
    </row>
    <row r="30" spans="1:1" x14ac:dyDescent="0.25">
      <c r="A30" s="5" t="s">
        <v>73</v>
      </c>
    </row>
    <row r="31" spans="1:1" x14ac:dyDescent="0.25">
      <c r="A31" s="5" t="s">
        <v>74</v>
      </c>
    </row>
    <row r="32" spans="1:1" x14ac:dyDescent="0.25">
      <c r="A32" s="5" t="s">
        <v>75</v>
      </c>
    </row>
    <row r="33" spans="1:1" x14ac:dyDescent="0.25">
      <c r="A33" s="5" t="s">
        <v>76</v>
      </c>
    </row>
    <row r="34" spans="1:1" x14ac:dyDescent="0.25">
      <c r="A34" s="5" t="s">
        <v>77</v>
      </c>
    </row>
    <row r="35" spans="1:1" x14ac:dyDescent="0.25">
      <c r="A35" s="5" t="s">
        <v>78</v>
      </c>
    </row>
    <row r="36" spans="1:1" x14ac:dyDescent="0.25">
      <c r="A36" s="5" t="s">
        <v>79</v>
      </c>
    </row>
    <row r="37" spans="1:1" x14ac:dyDescent="0.25">
      <c r="A37" s="5" t="s">
        <v>80</v>
      </c>
    </row>
  </sheetData>
  <conditionalFormatting pivot="1" sqref="B5:B6 B27">
    <cfRule type="cellIs" dxfId="284" priority="33" operator="between">
      <formula>2</formula>
      <formula>3.2</formula>
    </cfRule>
  </conditionalFormatting>
  <conditionalFormatting pivot="1" sqref="B5:B6 B27">
    <cfRule type="cellIs" dxfId="283" priority="32" operator="greaterThanOrEqual">
      <formula>3.2</formula>
    </cfRule>
  </conditionalFormatting>
  <conditionalFormatting pivot="1" sqref="B5:B6 B27">
    <cfRule type="cellIs" dxfId="282" priority="31" operator="lessThanOrEqual">
      <formula>2</formula>
    </cfRule>
  </conditionalFormatting>
  <conditionalFormatting pivot="1" sqref="B9:B10 B29">
    <cfRule type="cellIs" dxfId="281" priority="30" operator="between">
      <formula>2</formula>
      <formula>3.2</formula>
    </cfRule>
  </conditionalFormatting>
  <conditionalFormatting pivot="1" sqref="B9:B10 B29">
    <cfRule type="cellIs" dxfId="280" priority="29" operator="greaterThanOrEqual">
      <formula>3.2</formula>
    </cfRule>
  </conditionalFormatting>
  <conditionalFormatting pivot="1" sqref="B9:B10 B29">
    <cfRule type="cellIs" dxfId="279" priority="28" operator="lessThanOrEqual">
      <formula>2</formula>
    </cfRule>
  </conditionalFormatting>
  <conditionalFormatting pivot="1" sqref="B11:B12 B30">
    <cfRule type="cellIs" dxfId="278" priority="27" operator="between">
      <formula>2</formula>
      <formula>3.2</formula>
    </cfRule>
  </conditionalFormatting>
  <conditionalFormatting pivot="1" sqref="B11:B12 B30">
    <cfRule type="cellIs" dxfId="277" priority="26" operator="greaterThanOrEqual">
      <formula>3.2</formula>
    </cfRule>
  </conditionalFormatting>
  <conditionalFormatting pivot="1" sqref="B11:B12 B30">
    <cfRule type="cellIs" dxfId="276" priority="25" operator="lessThanOrEqual">
      <formula>2</formula>
    </cfRule>
  </conditionalFormatting>
  <conditionalFormatting pivot="1" sqref="B15:B16 B32">
    <cfRule type="cellIs" dxfId="275" priority="24" operator="between">
      <formula>2</formula>
      <formula>3.2</formula>
    </cfRule>
  </conditionalFormatting>
  <conditionalFormatting pivot="1" sqref="B15:B16 B32">
    <cfRule type="cellIs" dxfId="274" priority="23" operator="greaterThanOrEqual">
      <formula>3.2</formula>
    </cfRule>
  </conditionalFormatting>
  <conditionalFormatting pivot="1" sqref="B15:B16 B32">
    <cfRule type="cellIs" dxfId="273" priority="22" operator="lessThanOrEqual">
      <formula>2</formula>
    </cfRule>
  </conditionalFormatting>
  <conditionalFormatting pivot="1" sqref="B17:B18 B33">
    <cfRule type="cellIs" dxfId="272" priority="21" operator="between">
      <formula>2</formula>
      <formula>3.2</formula>
    </cfRule>
  </conditionalFormatting>
  <conditionalFormatting pivot="1" sqref="B17:B18 B33">
    <cfRule type="cellIs" dxfId="271" priority="20" operator="greaterThanOrEqual">
      <formula>3.2</formula>
    </cfRule>
  </conditionalFormatting>
  <conditionalFormatting pivot="1" sqref="B17:B18 B33">
    <cfRule type="cellIs" dxfId="270" priority="19" operator="lessThanOrEqual">
      <formula>2</formula>
    </cfRule>
  </conditionalFormatting>
  <conditionalFormatting pivot="1" sqref="B19:B20 B34">
    <cfRule type="cellIs" dxfId="269" priority="18" operator="between">
      <formula>2</formula>
      <formula>3.2</formula>
    </cfRule>
  </conditionalFormatting>
  <conditionalFormatting pivot="1" sqref="B19:B20 B34">
    <cfRule type="cellIs" dxfId="268" priority="17" operator="greaterThanOrEqual">
      <formula>3.2</formula>
    </cfRule>
  </conditionalFormatting>
  <conditionalFormatting pivot="1" sqref="B19:B20 B34">
    <cfRule type="cellIs" dxfId="267" priority="16" operator="lessThanOrEqual">
      <formula>2</formula>
    </cfRule>
  </conditionalFormatting>
  <conditionalFormatting pivot="1" sqref="B21:B22 B35">
    <cfRule type="cellIs" dxfId="266" priority="15" operator="between">
      <formula>2</formula>
      <formula>3.2</formula>
    </cfRule>
  </conditionalFormatting>
  <conditionalFormatting pivot="1" sqref="B21:B22 B35">
    <cfRule type="cellIs" dxfId="265" priority="14" operator="greaterThanOrEqual">
      <formula>3.2</formula>
    </cfRule>
  </conditionalFormatting>
  <conditionalFormatting pivot="1" sqref="B21:B22 B35">
    <cfRule type="cellIs" dxfId="264" priority="13" operator="lessThanOrEqual">
      <formula>2</formula>
    </cfRule>
  </conditionalFormatting>
  <conditionalFormatting pivot="1" sqref="B23:B24 B36">
    <cfRule type="cellIs" dxfId="263" priority="12" operator="between">
      <formula>2</formula>
      <formula>3.2</formula>
    </cfRule>
  </conditionalFormatting>
  <conditionalFormatting pivot="1" sqref="B23:B24 B36">
    <cfRule type="cellIs" dxfId="262" priority="11" operator="greaterThanOrEqual">
      <formula>3.2</formula>
    </cfRule>
  </conditionalFormatting>
  <conditionalFormatting pivot="1" sqref="B23:B24 B36">
    <cfRule type="cellIs" dxfId="261" priority="10" operator="lessThanOrEqual">
      <formula>2</formula>
    </cfRule>
  </conditionalFormatting>
  <conditionalFormatting pivot="1" sqref="B25:B26 B37">
    <cfRule type="cellIs" dxfId="260" priority="9" operator="between">
      <formula>2</formula>
      <formula>3.2</formula>
    </cfRule>
  </conditionalFormatting>
  <conditionalFormatting pivot="1" sqref="B25:B26 B37">
    <cfRule type="cellIs" dxfId="259" priority="8" operator="greaterThanOrEqual">
      <formula>3.2</formula>
    </cfRule>
  </conditionalFormatting>
  <conditionalFormatting pivot="1" sqref="B25:B26 B37">
    <cfRule type="cellIs" dxfId="258" priority="7" operator="lessThanOrEqual">
      <formula>2</formula>
    </cfRule>
  </conditionalFormatting>
  <conditionalFormatting pivot="1" sqref="B7:B8 B28">
    <cfRule type="cellIs" dxfId="257" priority="6" operator="between">
      <formula>2</formula>
      <formula>3.2</formula>
    </cfRule>
  </conditionalFormatting>
  <conditionalFormatting pivot="1" sqref="B7:B8 B28">
    <cfRule type="cellIs" dxfId="256" priority="5" operator="greaterThanOrEqual">
      <formula>3.2</formula>
    </cfRule>
  </conditionalFormatting>
  <conditionalFormatting pivot="1" sqref="B7:B8 B28">
    <cfRule type="cellIs" dxfId="255" priority="4" operator="lessThanOrEqual">
      <formula>2</formula>
    </cfRule>
  </conditionalFormatting>
  <conditionalFormatting pivot="1" sqref="B13:B14 B31">
    <cfRule type="cellIs" dxfId="254" priority="3" operator="between">
      <formula>2</formula>
      <formula>3.2</formula>
    </cfRule>
  </conditionalFormatting>
  <conditionalFormatting pivot="1" sqref="B13:B14 B31">
    <cfRule type="cellIs" dxfId="253" priority="2" operator="greaterThanOrEqual">
      <formula>3.2</formula>
    </cfRule>
  </conditionalFormatting>
  <conditionalFormatting pivot="1" sqref="B13:B14 B31">
    <cfRule type="cellIs" dxfId="252" priority="1" operator="lessThanOrEqual">
      <formula>2</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A7DD6-99C5-4C4D-8F02-B528A5F535FC}">
  <dimension ref="A3:A36"/>
  <sheetViews>
    <sheetView workbookViewId="0">
      <selection activeCell="A4" sqref="A4:B4 A6:B6 W6"/>
    </sheetView>
  </sheetViews>
  <sheetFormatPr defaultRowHeight="15" x14ac:dyDescent="0.25"/>
  <cols>
    <col min="1" max="1" width="71.85546875" bestFit="1" customWidth="1"/>
    <col min="2" max="2" width="2" bestFit="1" customWidth="1"/>
    <col min="3" max="22" width="66.7109375" bestFit="1" customWidth="1"/>
    <col min="23" max="23" width="28.5703125" bestFit="1" customWidth="1"/>
    <col min="24" max="24" width="43.28515625" bestFit="1" customWidth="1"/>
    <col min="25" max="25" width="46" bestFit="1" customWidth="1"/>
    <col min="26" max="26" width="52.28515625" bestFit="1" customWidth="1"/>
    <col min="27" max="27" width="46" bestFit="1" customWidth="1"/>
    <col min="28" max="28" width="52.5703125" bestFit="1" customWidth="1"/>
    <col min="29" max="29" width="45.7109375" bestFit="1" customWidth="1"/>
    <col min="30" max="30" width="35.42578125" bestFit="1" customWidth="1"/>
    <col min="31" max="31" width="45.42578125" bestFit="1" customWidth="1"/>
    <col min="32" max="32" width="71.85546875" bestFit="1" customWidth="1"/>
    <col min="33" max="33" width="68.42578125" bestFit="1" customWidth="1"/>
  </cols>
  <sheetData>
    <row r="3" spans="1:1" x14ac:dyDescent="0.25">
      <c r="A3" s="4" t="s">
        <v>81</v>
      </c>
    </row>
    <row r="4" spans="1:1" x14ac:dyDescent="0.25">
      <c r="A4" s="5" t="s">
        <v>56</v>
      </c>
    </row>
    <row r="5" spans="1:1" x14ac:dyDescent="0.25">
      <c r="A5" s="6" t="s">
        <v>128</v>
      </c>
    </row>
    <row r="6" spans="1:1" x14ac:dyDescent="0.25">
      <c r="A6" s="5" t="s">
        <v>67</v>
      </c>
    </row>
    <row r="7" spans="1:1" x14ac:dyDescent="0.25">
      <c r="A7" s="6" t="s">
        <v>128</v>
      </c>
    </row>
    <row r="8" spans="1:1" x14ac:dyDescent="0.25">
      <c r="A8" s="5" t="s">
        <v>57</v>
      </c>
    </row>
    <row r="9" spans="1:1" x14ac:dyDescent="0.25">
      <c r="A9" s="6" t="s">
        <v>128</v>
      </c>
    </row>
    <row r="10" spans="1:1" x14ac:dyDescent="0.25">
      <c r="A10" s="5" t="s">
        <v>58</v>
      </c>
    </row>
    <row r="11" spans="1:1" x14ac:dyDescent="0.25">
      <c r="A11" s="6" t="s">
        <v>128</v>
      </c>
    </row>
    <row r="12" spans="1:1" x14ac:dyDescent="0.25">
      <c r="A12" s="5" t="s">
        <v>68</v>
      </c>
    </row>
    <row r="13" spans="1:1" x14ac:dyDescent="0.25">
      <c r="A13" s="6" t="s">
        <v>128</v>
      </c>
    </row>
    <row r="14" spans="1:1" x14ac:dyDescent="0.25">
      <c r="A14" s="5" t="s">
        <v>59</v>
      </c>
    </row>
    <row r="15" spans="1:1" x14ac:dyDescent="0.25">
      <c r="A15" s="6" t="s">
        <v>128</v>
      </c>
    </row>
    <row r="16" spans="1:1" x14ac:dyDescent="0.25">
      <c r="A16" s="5" t="s">
        <v>60</v>
      </c>
    </row>
    <row r="17" spans="1:1" x14ac:dyDescent="0.25">
      <c r="A17" s="6" t="s">
        <v>128</v>
      </c>
    </row>
    <row r="18" spans="1:1" x14ac:dyDescent="0.25">
      <c r="A18" s="5" t="s">
        <v>61</v>
      </c>
    </row>
    <row r="19" spans="1:1" x14ac:dyDescent="0.25">
      <c r="A19" s="6" t="s">
        <v>128</v>
      </c>
    </row>
    <row r="20" spans="1:1" x14ac:dyDescent="0.25">
      <c r="A20" s="5" t="s">
        <v>62</v>
      </c>
    </row>
    <row r="21" spans="1:1" x14ac:dyDescent="0.25">
      <c r="A21" s="6" t="s">
        <v>128</v>
      </c>
    </row>
    <row r="22" spans="1:1" x14ac:dyDescent="0.25">
      <c r="A22" s="5" t="s">
        <v>63</v>
      </c>
    </row>
    <row r="23" spans="1:1" x14ac:dyDescent="0.25">
      <c r="A23" s="6" t="s">
        <v>128</v>
      </c>
    </row>
    <row r="24" spans="1:1" x14ac:dyDescent="0.25">
      <c r="A24" s="5" t="s">
        <v>64</v>
      </c>
    </row>
    <row r="25" spans="1:1" x14ac:dyDescent="0.25">
      <c r="A25" s="6" t="s">
        <v>128</v>
      </c>
    </row>
    <row r="26" spans="1:1" x14ac:dyDescent="0.25">
      <c r="A26" s="5" t="s">
        <v>70</v>
      </c>
    </row>
    <row r="27" spans="1:1" x14ac:dyDescent="0.25">
      <c r="A27" s="5" t="s">
        <v>71</v>
      </c>
    </row>
    <row r="28" spans="1:1" x14ac:dyDescent="0.25">
      <c r="A28" s="5" t="s">
        <v>72</v>
      </c>
    </row>
    <row r="29" spans="1:1" x14ac:dyDescent="0.25">
      <c r="A29" s="5" t="s">
        <v>73</v>
      </c>
    </row>
    <row r="30" spans="1:1" x14ac:dyDescent="0.25">
      <c r="A30" s="5" t="s">
        <v>74</v>
      </c>
    </row>
    <row r="31" spans="1:1" x14ac:dyDescent="0.25">
      <c r="A31" s="5" t="s">
        <v>75</v>
      </c>
    </row>
    <row r="32" spans="1:1" x14ac:dyDescent="0.25">
      <c r="A32" s="5" t="s">
        <v>76</v>
      </c>
    </row>
    <row r="33" spans="1:1" x14ac:dyDescent="0.25">
      <c r="A33" s="5" t="s">
        <v>77</v>
      </c>
    </row>
    <row r="34" spans="1:1" x14ac:dyDescent="0.25">
      <c r="A34" s="5" t="s">
        <v>78</v>
      </c>
    </row>
    <row r="35" spans="1:1" x14ac:dyDescent="0.25">
      <c r="A35" s="5" t="s">
        <v>79</v>
      </c>
    </row>
    <row r="36" spans="1:1" x14ac:dyDescent="0.25">
      <c r="A36" s="5" t="s">
        <v>80</v>
      </c>
    </row>
  </sheetData>
  <conditionalFormatting pivot="1" sqref="B4:B5 B26">
    <cfRule type="cellIs" dxfId="251" priority="33" operator="between">
      <formula>2</formula>
      <formula>3.2</formula>
    </cfRule>
  </conditionalFormatting>
  <conditionalFormatting pivot="1" sqref="B4:B5 B26">
    <cfRule type="cellIs" dxfId="250" priority="32" operator="greaterThanOrEqual">
      <formula>3.2</formula>
    </cfRule>
  </conditionalFormatting>
  <conditionalFormatting pivot="1" sqref="B4:B5 B26">
    <cfRule type="cellIs" dxfId="249" priority="31" operator="lessThanOrEqual">
      <formula>2</formula>
    </cfRule>
  </conditionalFormatting>
  <conditionalFormatting pivot="1" sqref="B8:B9 B28">
    <cfRule type="cellIs" dxfId="248" priority="30" operator="between">
      <formula>2</formula>
      <formula>3.2</formula>
    </cfRule>
  </conditionalFormatting>
  <conditionalFormatting pivot="1" sqref="B8:B9 B28">
    <cfRule type="cellIs" dxfId="247" priority="29" operator="greaterThanOrEqual">
      <formula>3.2</formula>
    </cfRule>
  </conditionalFormatting>
  <conditionalFormatting pivot="1" sqref="B8:B9 B28">
    <cfRule type="cellIs" dxfId="246" priority="28" operator="lessThanOrEqual">
      <formula>2</formula>
    </cfRule>
  </conditionalFormatting>
  <conditionalFormatting pivot="1" sqref="B10:B11 B29">
    <cfRule type="cellIs" dxfId="245" priority="27" operator="between">
      <formula>2</formula>
      <formula>3.2</formula>
    </cfRule>
  </conditionalFormatting>
  <conditionalFormatting pivot="1" sqref="B10:B11 B29">
    <cfRule type="cellIs" dxfId="244" priority="26" operator="greaterThanOrEqual">
      <formula>3.2</formula>
    </cfRule>
  </conditionalFormatting>
  <conditionalFormatting pivot="1" sqref="B10:B11 B29">
    <cfRule type="cellIs" dxfId="243" priority="25" operator="lessThanOrEqual">
      <formula>2</formula>
    </cfRule>
  </conditionalFormatting>
  <conditionalFormatting pivot="1" sqref="B14:B15 B31">
    <cfRule type="cellIs" dxfId="242" priority="24" operator="between">
      <formula>2</formula>
      <formula>3.2</formula>
    </cfRule>
  </conditionalFormatting>
  <conditionalFormatting pivot="1" sqref="B14:B15 B31">
    <cfRule type="cellIs" dxfId="241" priority="23" operator="greaterThanOrEqual">
      <formula>3.2</formula>
    </cfRule>
  </conditionalFormatting>
  <conditionalFormatting pivot="1" sqref="B14:B15 B31">
    <cfRule type="cellIs" dxfId="240" priority="22" operator="lessThanOrEqual">
      <formula>2</formula>
    </cfRule>
  </conditionalFormatting>
  <conditionalFormatting pivot="1" sqref="B16:B17 B32">
    <cfRule type="cellIs" dxfId="239" priority="21" operator="between">
      <formula>2</formula>
      <formula>3.2</formula>
    </cfRule>
  </conditionalFormatting>
  <conditionalFormatting pivot="1" sqref="B16:B17 B32">
    <cfRule type="cellIs" dxfId="238" priority="20" operator="greaterThanOrEqual">
      <formula>3.2</formula>
    </cfRule>
  </conditionalFormatting>
  <conditionalFormatting pivot="1" sqref="B16:B17 B32">
    <cfRule type="cellIs" dxfId="237" priority="19" operator="lessThanOrEqual">
      <formula>2</formula>
    </cfRule>
  </conditionalFormatting>
  <conditionalFormatting pivot="1" sqref="B18:B19 B33">
    <cfRule type="cellIs" dxfId="236" priority="18" operator="between">
      <formula>2</formula>
      <formula>3.2</formula>
    </cfRule>
  </conditionalFormatting>
  <conditionalFormatting pivot="1" sqref="B18:B19 B33">
    <cfRule type="cellIs" dxfId="235" priority="17" operator="greaterThanOrEqual">
      <formula>3.2</formula>
    </cfRule>
  </conditionalFormatting>
  <conditionalFormatting pivot="1" sqref="B18:B19 B33">
    <cfRule type="cellIs" dxfId="234" priority="16" operator="lessThanOrEqual">
      <formula>2</formula>
    </cfRule>
  </conditionalFormatting>
  <conditionalFormatting pivot="1" sqref="B20:B21 B34">
    <cfRule type="cellIs" dxfId="233" priority="15" operator="between">
      <formula>2</formula>
      <formula>3.2</formula>
    </cfRule>
  </conditionalFormatting>
  <conditionalFormatting pivot="1" sqref="B20:B21 B34">
    <cfRule type="cellIs" dxfId="232" priority="14" operator="greaterThanOrEqual">
      <formula>3.2</formula>
    </cfRule>
  </conditionalFormatting>
  <conditionalFormatting pivot="1" sqref="B20:B21 B34">
    <cfRule type="cellIs" dxfId="231" priority="13" operator="lessThanOrEqual">
      <formula>2</formula>
    </cfRule>
  </conditionalFormatting>
  <conditionalFormatting pivot="1" sqref="B22:B23 B35">
    <cfRule type="cellIs" dxfId="230" priority="12" operator="between">
      <formula>2</formula>
      <formula>3.2</formula>
    </cfRule>
  </conditionalFormatting>
  <conditionalFormatting pivot="1" sqref="B22:B23 B35">
    <cfRule type="cellIs" dxfId="229" priority="11" operator="greaterThanOrEqual">
      <formula>3.2</formula>
    </cfRule>
  </conditionalFormatting>
  <conditionalFormatting pivot="1" sqref="B22:B23 B35">
    <cfRule type="cellIs" dxfId="228" priority="10" operator="lessThanOrEqual">
      <formula>2</formula>
    </cfRule>
  </conditionalFormatting>
  <conditionalFormatting pivot="1" sqref="B24:B25 B36">
    <cfRule type="cellIs" dxfId="227" priority="9" operator="between">
      <formula>2</formula>
      <formula>3.2</formula>
    </cfRule>
  </conditionalFormatting>
  <conditionalFormatting pivot="1" sqref="B24:B25 B36">
    <cfRule type="cellIs" dxfId="226" priority="8" operator="greaterThanOrEqual">
      <formula>3.2</formula>
    </cfRule>
  </conditionalFormatting>
  <conditionalFormatting pivot="1" sqref="B24:B25 B36">
    <cfRule type="cellIs" dxfId="225" priority="7" operator="lessThanOrEqual">
      <formula>2</formula>
    </cfRule>
  </conditionalFormatting>
  <conditionalFormatting pivot="1" sqref="B6:B7 B27">
    <cfRule type="cellIs" dxfId="224" priority="6" operator="between">
      <formula>2</formula>
      <formula>3.2</formula>
    </cfRule>
  </conditionalFormatting>
  <conditionalFormatting pivot="1" sqref="B6:B7 B27">
    <cfRule type="cellIs" dxfId="223" priority="5" operator="greaterThanOrEqual">
      <formula>3.2</formula>
    </cfRule>
  </conditionalFormatting>
  <conditionalFormatting pivot="1" sqref="B6:B7 B27">
    <cfRule type="cellIs" dxfId="222" priority="4" operator="lessThanOrEqual">
      <formula>2</formula>
    </cfRule>
  </conditionalFormatting>
  <conditionalFormatting pivot="1" sqref="B12:B13 B30">
    <cfRule type="cellIs" dxfId="221" priority="3" operator="between">
      <formula>2</formula>
      <formula>3.2</formula>
    </cfRule>
  </conditionalFormatting>
  <conditionalFormatting pivot="1" sqref="B12:B13 B30">
    <cfRule type="cellIs" dxfId="220" priority="2" operator="greaterThanOrEqual">
      <formula>3.2</formula>
    </cfRule>
  </conditionalFormatting>
  <conditionalFormatting pivot="1" sqref="B12:B13 B30">
    <cfRule type="cellIs" dxfId="219" priority="1" operator="lessThanOrEqual">
      <formula>2</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8A60A-EDD9-4BBC-A68E-13AD60F2C6E5}">
  <dimension ref="A3:A36"/>
  <sheetViews>
    <sheetView workbookViewId="0">
      <selection activeCell="A14" sqref="A14"/>
    </sheetView>
  </sheetViews>
  <sheetFormatPr defaultRowHeight="15" x14ac:dyDescent="0.25"/>
  <cols>
    <col min="1" max="1" width="71.85546875" bestFit="1" customWidth="1"/>
    <col min="2" max="2" width="2" bestFit="1" customWidth="1"/>
    <col min="3" max="22" width="66.7109375" bestFit="1" customWidth="1"/>
    <col min="23" max="23" width="28.5703125" bestFit="1" customWidth="1"/>
    <col min="24" max="24" width="43.28515625" bestFit="1" customWidth="1"/>
    <col min="25" max="25" width="46" bestFit="1" customWidth="1"/>
    <col min="26" max="26" width="52.28515625" bestFit="1" customWidth="1"/>
    <col min="27" max="27" width="46" bestFit="1" customWidth="1"/>
    <col min="28" max="28" width="52.5703125" bestFit="1" customWidth="1"/>
    <col min="29" max="29" width="45.7109375" bestFit="1" customWidth="1"/>
    <col min="30" max="30" width="35.42578125" bestFit="1" customWidth="1"/>
    <col min="31" max="31" width="45.42578125" bestFit="1" customWidth="1"/>
    <col min="32" max="32" width="71.85546875" bestFit="1" customWidth="1"/>
    <col min="33" max="33" width="68.42578125" bestFit="1" customWidth="1"/>
  </cols>
  <sheetData>
    <row r="3" spans="1:1" x14ac:dyDescent="0.25">
      <c r="A3" s="4" t="s">
        <v>81</v>
      </c>
    </row>
    <row r="4" spans="1:1" x14ac:dyDescent="0.25">
      <c r="A4" s="5" t="s">
        <v>56</v>
      </c>
    </row>
    <row r="5" spans="1:1" x14ac:dyDescent="0.25">
      <c r="A5" s="6" t="s">
        <v>128</v>
      </c>
    </row>
    <row r="6" spans="1:1" x14ac:dyDescent="0.25">
      <c r="A6" s="5" t="s">
        <v>67</v>
      </c>
    </row>
    <row r="7" spans="1:1" x14ac:dyDescent="0.25">
      <c r="A7" s="6" t="s">
        <v>128</v>
      </c>
    </row>
    <row r="8" spans="1:1" x14ac:dyDescent="0.25">
      <c r="A8" s="5" t="s">
        <v>57</v>
      </c>
    </row>
    <row r="9" spans="1:1" x14ac:dyDescent="0.25">
      <c r="A9" s="6" t="s">
        <v>128</v>
      </c>
    </row>
    <row r="10" spans="1:1" x14ac:dyDescent="0.25">
      <c r="A10" s="5" t="s">
        <v>58</v>
      </c>
    </row>
    <row r="11" spans="1:1" x14ac:dyDescent="0.25">
      <c r="A11" s="6" t="s">
        <v>128</v>
      </c>
    </row>
    <row r="12" spans="1:1" x14ac:dyDescent="0.25">
      <c r="A12" s="5" t="s">
        <v>68</v>
      </c>
    </row>
    <row r="13" spans="1:1" x14ac:dyDescent="0.25">
      <c r="A13" s="6" t="s">
        <v>128</v>
      </c>
    </row>
    <row r="14" spans="1:1" x14ac:dyDescent="0.25">
      <c r="A14" s="5" t="s">
        <v>59</v>
      </c>
    </row>
    <row r="15" spans="1:1" x14ac:dyDescent="0.25">
      <c r="A15" s="6" t="s">
        <v>128</v>
      </c>
    </row>
    <row r="16" spans="1:1" x14ac:dyDescent="0.25">
      <c r="A16" s="5" t="s">
        <v>60</v>
      </c>
    </row>
    <row r="17" spans="1:1" x14ac:dyDescent="0.25">
      <c r="A17" s="6" t="s">
        <v>128</v>
      </c>
    </row>
    <row r="18" spans="1:1" x14ac:dyDescent="0.25">
      <c r="A18" s="5" t="s">
        <v>61</v>
      </c>
    </row>
    <row r="19" spans="1:1" x14ac:dyDescent="0.25">
      <c r="A19" s="6" t="s">
        <v>128</v>
      </c>
    </row>
    <row r="20" spans="1:1" x14ac:dyDescent="0.25">
      <c r="A20" s="5" t="s">
        <v>62</v>
      </c>
    </row>
    <row r="21" spans="1:1" x14ac:dyDescent="0.25">
      <c r="A21" s="6" t="s">
        <v>128</v>
      </c>
    </row>
    <row r="22" spans="1:1" x14ac:dyDescent="0.25">
      <c r="A22" s="5" t="s">
        <v>63</v>
      </c>
    </row>
    <row r="23" spans="1:1" x14ac:dyDescent="0.25">
      <c r="A23" s="6" t="s">
        <v>128</v>
      </c>
    </row>
    <row r="24" spans="1:1" x14ac:dyDescent="0.25">
      <c r="A24" s="5" t="s">
        <v>64</v>
      </c>
    </row>
    <row r="25" spans="1:1" x14ac:dyDescent="0.25">
      <c r="A25" s="6" t="s">
        <v>128</v>
      </c>
    </row>
    <row r="26" spans="1:1" x14ac:dyDescent="0.25">
      <c r="A26" s="5" t="s">
        <v>70</v>
      </c>
    </row>
    <row r="27" spans="1:1" x14ac:dyDescent="0.25">
      <c r="A27" s="5" t="s">
        <v>71</v>
      </c>
    </row>
    <row r="28" spans="1:1" x14ac:dyDescent="0.25">
      <c r="A28" s="5" t="s">
        <v>72</v>
      </c>
    </row>
    <row r="29" spans="1:1" x14ac:dyDescent="0.25">
      <c r="A29" s="5" t="s">
        <v>73</v>
      </c>
    </row>
    <row r="30" spans="1:1" x14ac:dyDescent="0.25">
      <c r="A30" s="5" t="s">
        <v>74</v>
      </c>
    </row>
    <row r="31" spans="1:1" x14ac:dyDescent="0.25">
      <c r="A31" s="5" t="s">
        <v>75</v>
      </c>
    </row>
    <row r="32" spans="1:1" x14ac:dyDescent="0.25">
      <c r="A32" s="5" t="s">
        <v>76</v>
      </c>
    </row>
    <row r="33" spans="1:1" x14ac:dyDescent="0.25">
      <c r="A33" s="5" t="s">
        <v>77</v>
      </c>
    </row>
    <row r="34" spans="1:1" x14ac:dyDescent="0.25">
      <c r="A34" s="5" t="s">
        <v>78</v>
      </c>
    </row>
    <row r="35" spans="1:1" x14ac:dyDescent="0.25">
      <c r="A35" s="5" t="s">
        <v>79</v>
      </c>
    </row>
    <row r="36" spans="1:1" x14ac:dyDescent="0.25">
      <c r="A36" s="5" t="s">
        <v>80</v>
      </c>
    </row>
  </sheetData>
  <conditionalFormatting pivot="1" sqref="B4:B5 B26">
    <cfRule type="cellIs" dxfId="218" priority="33" operator="between">
      <formula>2</formula>
      <formula>3.2</formula>
    </cfRule>
  </conditionalFormatting>
  <conditionalFormatting pivot="1" sqref="B4:B5 B26">
    <cfRule type="cellIs" dxfId="217" priority="32" operator="greaterThanOrEqual">
      <formula>3.2</formula>
    </cfRule>
  </conditionalFormatting>
  <conditionalFormatting pivot="1" sqref="B4:B5 B26">
    <cfRule type="cellIs" dxfId="216" priority="31" operator="lessThanOrEqual">
      <formula>2</formula>
    </cfRule>
  </conditionalFormatting>
  <conditionalFormatting pivot="1" sqref="B8:B9 B28">
    <cfRule type="cellIs" dxfId="215" priority="30" operator="between">
      <formula>2</formula>
      <formula>3.2</formula>
    </cfRule>
  </conditionalFormatting>
  <conditionalFormatting pivot="1" sqref="B8:B9 B28">
    <cfRule type="cellIs" dxfId="214" priority="29" operator="greaterThanOrEqual">
      <formula>3.2</formula>
    </cfRule>
  </conditionalFormatting>
  <conditionalFormatting pivot="1" sqref="B8:B9 B28">
    <cfRule type="cellIs" dxfId="213" priority="28" operator="lessThanOrEqual">
      <formula>2</formula>
    </cfRule>
  </conditionalFormatting>
  <conditionalFormatting pivot="1" sqref="B10:B11 B29">
    <cfRule type="cellIs" dxfId="212" priority="27" operator="between">
      <formula>2</formula>
      <formula>3.2</formula>
    </cfRule>
  </conditionalFormatting>
  <conditionalFormatting pivot="1" sqref="B10:B11 B29">
    <cfRule type="cellIs" dxfId="211" priority="26" operator="greaterThanOrEqual">
      <formula>3.2</formula>
    </cfRule>
  </conditionalFormatting>
  <conditionalFormatting pivot="1" sqref="B10:B11 B29">
    <cfRule type="cellIs" dxfId="210" priority="25" operator="lessThanOrEqual">
      <formula>2</formula>
    </cfRule>
  </conditionalFormatting>
  <conditionalFormatting pivot="1" sqref="B14:B15 B31">
    <cfRule type="cellIs" dxfId="209" priority="24" operator="between">
      <formula>2</formula>
      <formula>3.2</formula>
    </cfRule>
  </conditionalFormatting>
  <conditionalFormatting pivot="1" sqref="B14:B15 B31">
    <cfRule type="cellIs" dxfId="208" priority="23" operator="greaterThanOrEqual">
      <formula>3.2</formula>
    </cfRule>
  </conditionalFormatting>
  <conditionalFormatting pivot="1" sqref="B14:B15 B31">
    <cfRule type="cellIs" dxfId="207" priority="22" operator="lessThanOrEqual">
      <formula>2</formula>
    </cfRule>
  </conditionalFormatting>
  <conditionalFormatting pivot="1" sqref="B16:B17 B32">
    <cfRule type="cellIs" dxfId="206" priority="21" operator="between">
      <formula>2</formula>
      <formula>3.2</formula>
    </cfRule>
  </conditionalFormatting>
  <conditionalFormatting pivot="1" sqref="B16:B17 B32">
    <cfRule type="cellIs" dxfId="205" priority="20" operator="greaterThanOrEqual">
      <formula>3.2</formula>
    </cfRule>
  </conditionalFormatting>
  <conditionalFormatting pivot="1" sqref="B16:B17 B32">
    <cfRule type="cellIs" dxfId="204" priority="19" operator="lessThanOrEqual">
      <formula>2</formula>
    </cfRule>
  </conditionalFormatting>
  <conditionalFormatting pivot="1" sqref="B18:B19 B33">
    <cfRule type="cellIs" dxfId="203" priority="18" operator="between">
      <formula>2</formula>
      <formula>3.2</formula>
    </cfRule>
  </conditionalFormatting>
  <conditionalFormatting pivot="1" sqref="B18:B19 B33">
    <cfRule type="cellIs" dxfId="202" priority="17" operator="greaterThanOrEqual">
      <formula>3.2</formula>
    </cfRule>
  </conditionalFormatting>
  <conditionalFormatting pivot="1" sqref="B18:B19 B33">
    <cfRule type="cellIs" dxfId="201" priority="16" operator="lessThanOrEqual">
      <formula>2</formula>
    </cfRule>
  </conditionalFormatting>
  <conditionalFormatting pivot="1" sqref="B20:B21 B34">
    <cfRule type="cellIs" dxfId="200" priority="15" operator="between">
      <formula>2</formula>
      <formula>3.2</formula>
    </cfRule>
  </conditionalFormatting>
  <conditionalFormatting pivot="1" sqref="B20:B21 B34">
    <cfRule type="cellIs" dxfId="199" priority="14" operator="greaterThanOrEqual">
      <formula>3.2</formula>
    </cfRule>
  </conditionalFormatting>
  <conditionalFormatting pivot="1" sqref="B20:B21 B34">
    <cfRule type="cellIs" dxfId="198" priority="13" operator="lessThanOrEqual">
      <formula>2</formula>
    </cfRule>
  </conditionalFormatting>
  <conditionalFormatting pivot="1" sqref="B22:B23 B35">
    <cfRule type="cellIs" dxfId="197" priority="12" operator="between">
      <formula>2</formula>
      <formula>3.2</formula>
    </cfRule>
  </conditionalFormatting>
  <conditionalFormatting pivot="1" sqref="B22:B23 B35">
    <cfRule type="cellIs" dxfId="196" priority="11" operator="greaterThanOrEqual">
      <formula>3.2</formula>
    </cfRule>
  </conditionalFormatting>
  <conditionalFormatting pivot="1" sqref="B22:B23 B35">
    <cfRule type="cellIs" dxfId="195" priority="10" operator="lessThanOrEqual">
      <formula>2</formula>
    </cfRule>
  </conditionalFormatting>
  <conditionalFormatting pivot="1" sqref="B24:B25 B36">
    <cfRule type="cellIs" dxfId="194" priority="9" operator="between">
      <formula>2</formula>
      <formula>3.2</formula>
    </cfRule>
  </conditionalFormatting>
  <conditionalFormatting pivot="1" sqref="B24:B25 B36">
    <cfRule type="cellIs" dxfId="193" priority="8" operator="greaterThanOrEqual">
      <formula>3.2</formula>
    </cfRule>
  </conditionalFormatting>
  <conditionalFormatting pivot="1" sqref="B24:B25 B36">
    <cfRule type="cellIs" dxfId="192" priority="7" operator="lessThanOrEqual">
      <formula>2</formula>
    </cfRule>
  </conditionalFormatting>
  <conditionalFormatting pivot="1" sqref="B6:B7 B27">
    <cfRule type="cellIs" dxfId="191" priority="6" operator="between">
      <formula>2</formula>
      <formula>3.2</formula>
    </cfRule>
  </conditionalFormatting>
  <conditionalFormatting pivot="1" sqref="B6:B7 B27">
    <cfRule type="cellIs" dxfId="190" priority="5" operator="greaterThanOrEqual">
      <formula>3.2</formula>
    </cfRule>
  </conditionalFormatting>
  <conditionalFormatting pivot="1" sqref="B6:B7 B27">
    <cfRule type="cellIs" dxfId="189" priority="4" operator="lessThanOrEqual">
      <formula>2</formula>
    </cfRule>
  </conditionalFormatting>
  <conditionalFormatting pivot="1" sqref="B12:B13 B30">
    <cfRule type="cellIs" dxfId="188" priority="3" operator="between">
      <formula>2</formula>
      <formula>3.2</formula>
    </cfRule>
  </conditionalFormatting>
  <conditionalFormatting pivot="1" sqref="B12:B13 B30">
    <cfRule type="cellIs" dxfId="187" priority="2" operator="greaterThanOrEqual">
      <formula>3.2</formula>
    </cfRule>
  </conditionalFormatting>
  <conditionalFormatting pivot="1" sqref="B12:B13 B30">
    <cfRule type="cellIs" dxfId="186" priority="1" operator="lessThanOrEqual">
      <formula>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FBF4-ED55-4871-8309-8069CD402D7D}">
  <dimension ref="A5:K5"/>
  <sheetViews>
    <sheetView workbookViewId="0">
      <selection activeCell="A5" sqref="A5:K6"/>
    </sheetView>
  </sheetViews>
  <sheetFormatPr defaultRowHeight="15" x14ac:dyDescent="0.25"/>
  <cols>
    <col min="1" max="1" width="23.5703125" bestFit="1" customWidth="1"/>
    <col min="2" max="2" width="38.28515625" bestFit="1" customWidth="1"/>
    <col min="3" max="3" width="41" bestFit="1" customWidth="1"/>
    <col min="4" max="4" width="47.28515625" bestFit="1" customWidth="1"/>
    <col min="5" max="5" width="41" bestFit="1" customWidth="1"/>
    <col min="6" max="6" width="47.5703125" bestFit="1" customWidth="1"/>
    <col min="7" max="7" width="40.7109375" bestFit="1" customWidth="1"/>
    <col min="8" max="8" width="30.42578125" bestFit="1" customWidth="1"/>
    <col min="9" max="9" width="40.42578125" bestFit="1" customWidth="1"/>
    <col min="10" max="10" width="66.7109375" bestFit="1" customWidth="1"/>
    <col min="11" max="11" width="63.42578125" bestFit="1" customWidth="1"/>
  </cols>
  <sheetData>
    <row r="5" spans="1:11" x14ac:dyDescent="0.25">
      <c r="A5" t="s">
        <v>56</v>
      </c>
      <c r="B5" t="s">
        <v>67</v>
      </c>
      <c r="C5" t="s">
        <v>57</v>
      </c>
      <c r="D5" t="s">
        <v>58</v>
      </c>
      <c r="E5" t="s">
        <v>68</v>
      </c>
      <c r="F5" t="s">
        <v>59</v>
      </c>
      <c r="G5" t="s">
        <v>60</v>
      </c>
      <c r="H5" t="s">
        <v>61</v>
      </c>
      <c r="I5" t="s">
        <v>62</v>
      </c>
      <c r="J5" t="s">
        <v>63</v>
      </c>
      <c r="K5" t="s">
        <v>64</v>
      </c>
    </row>
  </sheetData>
  <conditionalFormatting pivot="1" sqref="A6">
    <cfRule type="cellIs" dxfId="641" priority="33" operator="between">
      <formula>2</formula>
      <formula>3.2</formula>
    </cfRule>
  </conditionalFormatting>
  <conditionalFormatting pivot="1" sqref="A6">
    <cfRule type="cellIs" dxfId="640" priority="32" operator="greaterThanOrEqual">
      <formula>3.2</formula>
    </cfRule>
  </conditionalFormatting>
  <conditionalFormatting pivot="1" sqref="A6">
    <cfRule type="cellIs" dxfId="639" priority="31" operator="lessThanOrEqual">
      <formula>2</formula>
    </cfRule>
  </conditionalFormatting>
  <conditionalFormatting pivot="1" sqref="C6">
    <cfRule type="cellIs" dxfId="638" priority="30" operator="between">
      <formula>2</formula>
      <formula>3.2</formula>
    </cfRule>
  </conditionalFormatting>
  <conditionalFormatting pivot="1" sqref="C6">
    <cfRule type="cellIs" dxfId="637" priority="29" operator="greaterThanOrEqual">
      <formula>3.2</formula>
    </cfRule>
  </conditionalFormatting>
  <conditionalFormatting pivot="1" sqref="C6">
    <cfRule type="cellIs" dxfId="636" priority="28" operator="lessThanOrEqual">
      <formula>2</formula>
    </cfRule>
  </conditionalFormatting>
  <conditionalFormatting pivot="1" sqref="D6">
    <cfRule type="cellIs" dxfId="635" priority="27" operator="between">
      <formula>2</formula>
      <formula>3.2</formula>
    </cfRule>
  </conditionalFormatting>
  <conditionalFormatting pivot="1" sqref="D6">
    <cfRule type="cellIs" dxfId="634" priority="26" operator="greaterThanOrEqual">
      <formula>3.2</formula>
    </cfRule>
  </conditionalFormatting>
  <conditionalFormatting pivot="1" sqref="D6">
    <cfRule type="cellIs" dxfId="633" priority="25" operator="lessThanOrEqual">
      <formula>2</formula>
    </cfRule>
  </conditionalFormatting>
  <conditionalFormatting pivot="1" sqref="F6">
    <cfRule type="cellIs" dxfId="632" priority="24" operator="between">
      <formula>2</formula>
      <formula>3.2</formula>
    </cfRule>
  </conditionalFormatting>
  <conditionalFormatting pivot="1" sqref="F6">
    <cfRule type="cellIs" dxfId="631" priority="23" operator="greaterThanOrEqual">
      <formula>3.2</formula>
    </cfRule>
  </conditionalFormatting>
  <conditionalFormatting pivot="1" sqref="F6">
    <cfRule type="cellIs" dxfId="630" priority="22" operator="lessThanOrEqual">
      <formula>2</formula>
    </cfRule>
  </conditionalFormatting>
  <conditionalFormatting pivot="1" sqref="G6">
    <cfRule type="cellIs" dxfId="629" priority="21" operator="between">
      <formula>2</formula>
      <formula>3.2</formula>
    </cfRule>
  </conditionalFormatting>
  <conditionalFormatting pivot="1" sqref="G6">
    <cfRule type="cellIs" dxfId="628" priority="20" operator="greaterThanOrEqual">
      <formula>3.2</formula>
    </cfRule>
  </conditionalFormatting>
  <conditionalFormatting pivot="1" sqref="G6">
    <cfRule type="cellIs" dxfId="627" priority="19" operator="lessThanOrEqual">
      <formula>2</formula>
    </cfRule>
  </conditionalFormatting>
  <conditionalFormatting pivot="1" sqref="H6">
    <cfRule type="cellIs" dxfId="626" priority="18" operator="between">
      <formula>2</formula>
      <formula>3.2</formula>
    </cfRule>
  </conditionalFormatting>
  <conditionalFormatting pivot="1" sqref="H6">
    <cfRule type="cellIs" dxfId="625" priority="17" operator="greaterThanOrEqual">
      <formula>3.2</formula>
    </cfRule>
  </conditionalFormatting>
  <conditionalFormatting pivot="1" sqref="H6">
    <cfRule type="cellIs" dxfId="624" priority="16" operator="lessThanOrEqual">
      <formula>2</formula>
    </cfRule>
  </conditionalFormatting>
  <conditionalFormatting pivot="1" sqref="I6">
    <cfRule type="cellIs" dxfId="623" priority="15" operator="between">
      <formula>2</formula>
      <formula>3.2</formula>
    </cfRule>
  </conditionalFormatting>
  <conditionalFormatting pivot="1" sqref="I6">
    <cfRule type="cellIs" dxfId="622" priority="14" operator="greaterThanOrEqual">
      <formula>3.2</formula>
    </cfRule>
  </conditionalFormatting>
  <conditionalFormatting pivot="1" sqref="I6">
    <cfRule type="cellIs" dxfId="621" priority="13" operator="lessThanOrEqual">
      <formula>2</formula>
    </cfRule>
  </conditionalFormatting>
  <conditionalFormatting pivot="1" sqref="J6">
    <cfRule type="cellIs" dxfId="620" priority="12" operator="between">
      <formula>2</formula>
      <formula>3.2</formula>
    </cfRule>
  </conditionalFormatting>
  <conditionalFormatting pivot="1" sqref="J6">
    <cfRule type="cellIs" dxfId="619" priority="11" operator="greaterThanOrEqual">
      <formula>3.2</formula>
    </cfRule>
  </conditionalFormatting>
  <conditionalFormatting pivot="1" sqref="J6">
    <cfRule type="cellIs" dxfId="618" priority="10" operator="lessThanOrEqual">
      <formula>2</formula>
    </cfRule>
  </conditionalFormatting>
  <conditionalFormatting pivot="1" sqref="K6">
    <cfRule type="cellIs" dxfId="617" priority="9" operator="between">
      <formula>2</formula>
      <formula>3.2</formula>
    </cfRule>
  </conditionalFormatting>
  <conditionalFormatting pivot="1" sqref="K6">
    <cfRule type="cellIs" dxfId="616" priority="8" operator="greaterThanOrEqual">
      <formula>3.2</formula>
    </cfRule>
  </conditionalFormatting>
  <conditionalFormatting pivot="1" sqref="K6">
    <cfRule type="cellIs" dxfId="615" priority="7" operator="lessThanOrEqual">
      <formula>2</formula>
    </cfRule>
  </conditionalFormatting>
  <conditionalFormatting pivot="1" sqref="B6">
    <cfRule type="cellIs" dxfId="614" priority="6" operator="between">
      <formula>2</formula>
      <formula>3.2</formula>
    </cfRule>
  </conditionalFormatting>
  <conditionalFormatting pivot="1" sqref="B6">
    <cfRule type="cellIs" dxfId="613" priority="5" operator="greaterThanOrEqual">
      <formula>3.2</formula>
    </cfRule>
  </conditionalFormatting>
  <conditionalFormatting pivot="1" sqref="B6">
    <cfRule type="cellIs" dxfId="612" priority="4" operator="lessThanOrEqual">
      <formula>2</formula>
    </cfRule>
  </conditionalFormatting>
  <conditionalFormatting pivot="1" sqref="E6">
    <cfRule type="cellIs" dxfId="611" priority="3" operator="between">
      <formula>2</formula>
      <formula>3.2</formula>
    </cfRule>
  </conditionalFormatting>
  <conditionalFormatting pivot="1" sqref="E6">
    <cfRule type="cellIs" dxfId="610" priority="2" operator="greaterThanOrEqual">
      <formula>3.2</formula>
    </cfRule>
  </conditionalFormatting>
  <conditionalFormatting pivot="1" sqref="E6">
    <cfRule type="cellIs" dxfId="609" priority="1" operator="lessThanOrEqual">
      <formula>2</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DFF3-4678-468F-BA45-A88AE88D1337}">
  <dimension ref="A4:A37"/>
  <sheetViews>
    <sheetView workbookViewId="0">
      <selection activeCell="E36" sqref="E36"/>
    </sheetView>
  </sheetViews>
  <sheetFormatPr defaultRowHeight="15" x14ac:dyDescent="0.25"/>
  <cols>
    <col min="1" max="1" width="71.85546875" bestFit="1" customWidth="1"/>
    <col min="2" max="3" width="2" bestFit="1" customWidth="1"/>
    <col min="4" max="4" width="11.28515625" bestFit="1" customWidth="1"/>
    <col min="5" max="5" width="41" bestFit="1" customWidth="1"/>
    <col min="6" max="6" width="47.5703125" bestFit="1" customWidth="1"/>
    <col min="7" max="7" width="40.7109375" bestFit="1" customWidth="1"/>
    <col min="8" max="8" width="30.42578125" bestFit="1" customWidth="1"/>
    <col min="9" max="9" width="40.42578125" bestFit="1" customWidth="1"/>
    <col min="10" max="10" width="66.7109375" bestFit="1" customWidth="1"/>
    <col min="11" max="11" width="63.42578125" bestFit="1" customWidth="1"/>
  </cols>
  <sheetData>
    <row r="4" spans="1:1" x14ac:dyDescent="0.25">
      <c r="A4" s="4" t="s">
        <v>81</v>
      </c>
    </row>
    <row r="5" spans="1:1" x14ac:dyDescent="0.25">
      <c r="A5" s="5" t="s">
        <v>56</v>
      </c>
    </row>
    <row r="6" spans="1:1" x14ac:dyDescent="0.25">
      <c r="A6" s="6" t="s">
        <v>128</v>
      </c>
    </row>
    <row r="7" spans="1:1" x14ac:dyDescent="0.25">
      <c r="A7" s="5" t="s">
        <v>67</v>
      </c>
    </row>
    <row r="8" spans="1:1" x14ac:dyDescent="0.25">
      <c r="A8" s="6" t="s">
        <v>128</v>
      </c>
    </row>
    <row r="9" spans="1:1" x14ac:dyDescent="0.25">
      <c r="A9" s="5" t="s">
        <v>57</v>
      </c>
    </row>
    <row r="10" spans="1:1" x14ac:dyDescent="0.25">
      <c r="A10" s="6" t="s">
        <v>128</v>
      </c>
    </row>
    <row r="11" spans="1:1" x14ac:dyDescent="0.25">
      <c r="A11" s="5" t="s">
        <v>58</v>
      </c>
    </row>
    <row r="12" spans="1:1" x14ac:dyDescent="0.25">
      <c r="A12" s="6" t="s">
        <v>128</v>
      </c>
    </row>
    <row r="13" spans="1:1" x14ac:dyDescent="0.25">
      <c r="A13" s="5" t="s">
        <v>68</v>
      </c>
    </row>
    <row r="14" spans="1:1" x14ac:dyDescent="0.25">
      <c r="A14" s="6" t="s">
        <v>128</v>
      </c>
    </row>
    <row r="15" spans="1:1" x14ac:dyDescent="0.25">
      <c r="A15" s="5" t="s">
        <v>59</v>
      </c>
    </row>
    <row r="16" spans="1:1" x14ac:dyDescent="0.25">
      <c r="A16" s="6" t="s">
        <v>128</v>
      </c>
    </row>
    <row r="17" spans="1:1" x14ac:dyDescent="0.25">
      <c r="A17" s="5" t="s">
        <v>60</v>
      </c>
    </row>
    <row r="18" spans="1:1" x14ac:dyDescent="0.25">
      <c r="A18" s="6" t="s">
        <v>128</v>
      </c>
    </row>
    <row r="19" spans="1:1" x14ac:dyDescent="0.25">
      <c r="A19" s="5" t="s">
        <v>61</v>
      </c>
    </row>
    <row r="20" spans="1:1" x14ac:dyDescent="0.25">
      <c r="A20" s="6" t="s">
        <v>128</v>
      </c>
    </row>
    <row r="21" spans="1:1" x14ac:dyDescent="0.25">
      <c r="A21" s="5" t="s">
        <v>62</v>
      </c>
    </row>
    <row r="22" spans="1:1" x14ac:dyDescent="0.25">
      <c r="A22" s="6" t="s">
        <v>128</v>
      </c>
    </row>
    <row r="23" spans="1:1" x14ac:dyDescent="0.25">
      <c r="A23" s="5" t="s">
        <v>63</v>
      </c>
    </row>
    <row r="24" spans="1:1" x14ac:dyDescent="0.25">
      <c r="A24" s="6" t="s">
        <v>128</v>
      </c>
    </row>
    <row r="25" spans="1:1" x14ac:dyDescent="0.25">
      <c r="A25" s="5" t="s">
        <v>64</v>
      </c>
    </row>
    <row r="26" spans="1:1" x14ac:dyDescent="0.25">
      <c r="A26" s="6" t="s">
        <v>128</v>
      </c>
    </row>
    <row r="27" spans="1:1" x14ac:dyDescent="0.25">
      <c r="A27" s="5" t="s">
        <v>70</v>
      </c>
    </row>
    <row r="28" spans="1:1" x14ac:dyDescent="0.25">
      <c r="A28" s="5" t="s">
        <v>71</v>
      </c>
    </row>
    <row r="29" spans="1:1" x14ac:dyDescent="0.25">
      <c r="A29" s="5" t="s">
        <v>72</v>
      </c>
    </row>
    <row r="30" spans="1:1" x14ac:dyDescent="0.25">
      <c r="A30" s="5" t="s">
        <v>73</v>
      </c>
    </row>
    <row r="31" spans="1:1" x14ac:dyDescent="0.25">
      <c r="A31" s="5" t="s">
        <v>74</v>
      </c>
    </row>
    <row r="32" spans="1:1" x14ac:dyDescent="0.25">
      <c r="A32" s="5" t="s">
        <v>75</v>
      </c>
    </row>
    <row r="33" spans="1:1" x14ac:dyDescent="0.25">
      <c r="A33" s="5" t="s">
        <v>76</v>
      </c>
    </row>
    <row r="34" spans="1:1" x14ac:dyDescent="0.25">
      <c r="A34" s="5" t="s">
        <v>77</v>
      </c>
    </row>
    <row r="35" spans="1:1" x14ac:dyDescent="0.25">
      <c r="A35" s="5" t="s">
        <v>78</v>
      </c>
    </row>
    <row r="36" spans="1:1" x14ac:dyDescent="0.25">
      <c r="A36" s="5" t="s">
        <v>79</v>
      </c>
    </row>
    <row r="37" spans="1:1" x14ac:dyDescent="0.25">
      <c r="A37" s="5" t="s">
        <v>80</v>
      </c>
    </row>
  </sheetData>
  <conditionalFormatting pivot="1" sqref="B5:B6 B27">
    <cfRule type="cellIs" dxfId="185" priority="33" operator="between">
      <formula>2</formula>
      <formula>3.2</formula>
    </cfRule>
  </conditionalFormatting>
  <conditionalFormatting pivot="1" sqref="B5:B6 B27">
    <cfRule type="cellIs" dxfId="184" priority="32" operator="greaterThanOrEqual">
      <formula>3.2</formula>
    </cfRule>
  </conditionalFormatting>
  <conditionalFormatting pivot="1" sqref="B5:B6 B27">
    <cfRule type="cellIs" dxfId="183" priority="31" operator="lessThanOrEqual">
      <formula>2</formula>
    </cfRule>
  </conditionalFormatting>
  <conditionalFormatting pivot="1" sqref="B9:B10 B29">
    <cfRule type="cellIs" dxfId="182" priority="30" operator="between">
      <formula>2</formula>
      <formula>3.2</formula>
    </cfRule>
  </conditionalFormatting>
  <conditionalFormatting pivot="1" sqref="B9:B10 B29">
    <cfRule type="cellIs" dxfId="181" priority="29" operator="greaterThanOrEqual">
      <formula>3.2</formula>
    </cfRule>
  </conditionalFormatting>
  <conditionalFormatting pivot="1" sqref="B9:B10 B29">
    <cfRule type="cellIs" dxfId="180" priority="28" operator="lessThanOrEqual">
      <formula>2</formula>
    </cfRule>
  </conditionalFormatting>
  <conditionalFormatting pivot="1" sqref="B11:B12 B30">
    <cfRule type="cellIs" dxfId="179" priority="27" operator="between">
      <formula>2</formula>
      <formula>3.2</formula>
    </cfRule>
  </conditionalFormatting>
  <conditionalFormatting pivot="1" sqref="B11:B12 B30">
    <cfRule type="cellIs" dxfId="178" priority="26" operator="greaterThanOrEqual">
      <formula>3.2</formula>
    </cfRule>
  </conditionalFormatting>
  <conditionalFormatting pivot="1" sqref="B11:B12 B30">
    <cfRule type="cellIs" dxfId="177" priority="25" operator="lessThanOrEqual">
      <formula>2</formula>
    </cfRule>
  </conditionalFormatting>
  <conditionalFormatting pivot="1" sqref="B15:B16 B32">
    <cfRule type="cellIs" dxfId="176" priority="24" operator="between">
      <formula>2</formula>
      <formula>3.2</formula>
    </cfRule>
  </conditionalFormatting>
  <conditionalFormatting pivot="1" sqref="B15:B16 B32">
    <cfRule type="cellIs" dxfId="175" priority="23" operator="greaterThanOrEqual">
      <formula>3.2</formula>
    </cfRule>
  </conditionalFormatting>
  <conditionalFormatting pivot="1" sqref="B15:B16 B32">
    <cfRule type="cellIs" dxfId="174" priority="22" operator="lessThanOrEqual">
      <formula>2</formula>
    </cfRule>
  </conditionalFormatting>
  <conditionalFormatting pivot="1" sqref="B17:B18 B33">
    <cfRule type="cellIs" dxfId="173" priority="21" operator="between">
      <formula>2</formula>
      <formula>3.2</formula>
    </cfRule>
  </conditionalFormatting>
  <conditionalFormatting pivot="1" sqref="B17:B18 B33">
    <cfRule type="cellIs" dxfId="172" priority="20" operator="greaterThanOrEqual">
      <formula>3.2</formula>
    </cfRule>
  </conditionalFormatting>
  <conditionalFormatting pivot="1" sqref="B17:B18 B33">
    <cfRule type="cellIs" dxfId="171" priority="19" operator="lessThanOrEqual">
      <formula>2</formula>
    </cfRule>
  </conditionalFormatting>
  <conditionalFormatting pivot="1" sqref="B19:B20 B34">
    <cfRule type="cellIs" dxfId="170" priority="18" operator="between">
      <formula>2</formula>
      <formula>3.2</formula>
    </cfRule>
  </conditionalFormatting>
  <conditionalFormatting pivot="1" sqref="B19:B20 B34">
    <cfRule type="cellIs" dxfId="169" priority="17" operator="greaterThanOrEqual">
      <formula>3.2</formula>
    </cfRule>
  </conditionalFormatting>
  <conditionalFormatting pivot="1" sqref="B19:B20 B34">
    <cfRule type="cellIs" dxfId="168" priority="16" operator="lessThanOrEqual">
      <formula>2</formula>
    </cfRule>
  </conditionalFormatting>
  <conditionalFormatting pivot="1" sqref="B21:B22 B35">
    <cfRule type="cellIs" dxfId="167" priority="15" operator="between">
      <formula>2</formula>
      <formula>3.2</formula>
    </cfRule>
  </conditionalFormatting>
  <conditionalFormatting pivot="1" sqref="B21:B22 B35">
    <cfRule type="cellIs" dxfId="166" priority="14" operator="greaterThanOrEqual">
      <formula>3.2</formula>
    </cfRule>
  </conditionalFormatting>
  <conditionalFormatting pivot="1" sqref="B21:B22 B35">
    <cfRule type="cellIs" dxfId="165" priority="13" operator="lessThanOrEqual">
      <formula>2</formula>
    </cfRule>
  </conditionalFormatting>
  <conditionalFormatting pivot="1" sqref="B23:B24 B36">
    <cfRule type="cellIs" dxfId="164" priority="12" operator="between">
      <formula>2</formula>
      <formula>3.2</formula>
    </cfRule>
  </conditionalFormatting>
  <conditionalFormatting pivot="1" sqref="B23:B24 B36">
    <cfRule type="cellIs" dxfId="163" priority="11" operator="greaterThanOrEqual">
      <formula>3.2</formula>
    </cfRule>
  </conditionalFormatting>
  <conditionalFormatting pivot="1" sqref="B23:B24 B36">
    <cfRule type="cellIs" dxfId="162" priority="10" operator="lessThanOrEqual">
      <formula>2</formula>
    </cfRule>
  </conditionalFormatting>
  <conditionalFormatting pivot="1" sqref="B25:B26 B37">
    <cfRule type="cellIs" dxfId="161" priority="9" operator="between">
      <formula>2</formula>
      <formula>3.2</formula>
    </cfRule>
  </conditionalFormatting>
  <conditionalFormatting pivot="1" sqref="B25:B26 B37">
    <cfRule type="cellIs" dxfId="160" priority="8" operator="greaterThanOrEqual">
      <formula>3.2</formula>
    </cfRule>
  </conditionalFormatting>
  <conditionalFormatting pivot="1" sqref="B25:B26 B37">
    <cfRule type="cellIs" dxfId="159" priority="7" operator="lessThanOrEqual">
      <formula>2</formula>
    </cfRule>
  </conditionalFormatting>
  <conditionalFormatting pivot="1" sqref="B7:B8 B28">
    <cfRule type="cellIs" dxfId="158" priority="6" operator="between">
      <formula>2</formula>
      <formula>3.2</formula>
    </cfRule>
  </conditionalFormatting>
  <conditionalFormatting pivot="1" sqref="B7:B8 B28">
    <cfRule type="cellIs" dxfId="157" priority="5" operator="greaterThanOrEqual">
      <formula>3.2</formula>
    </cfRule>
  </conditionalFormatting>
  <conditionalFormatting pivot="1" sqref="B7:B8 B28">
    <cfRule type="cellIs" dxfId="156" priority="4" operator="lessThanOrEqual">
      <formula>2</formula>
    </cfRule>
  </conditionalFormatting>
  <conditionalFormatting pivot="1" sqref="B13:B14 B31">
    <cfRule type="cellIs" dxfId="155" priority="3" operator="between">
      <formula>2</formula>
      <formula>3.2</formula>
    </cfRule>
  </conditionalFormatting>
  <conditionalFormatting pivot="1" sqref="B13:B14 B31">
    <cfRule type="cellIs" dxfId="154" priority="2" operator="greaterThanOrEqual">
      <formula>3.2</formula>
    </cfRule>
  </conditionalFormatting>
  <conditionalFormatting pivot="1" sqref="B13:B14 B31">
    <cfRule type="cellIs" dxfId="153" priority="1" operator="lessThanOrEqual">
      <formula>2</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A612-A9C6-4BC0-97CB-2BFA9B9F6F15}">
  <dimension ref="A4:A37"/>
  <sheetViews>
    <sheetView workbookViewId="0">
      <selection activeCell="B7" sqref="B7"/>
    </sheetView>
  </sheetViews>
  <sheetFormatPr defaultRowHeight="15" x14ac:dyDescent="0.25"/>
  <cols>
    <col min="1" max="1" width="71.85546875" bestFit="1" customWidth="1"/>
    <col min="2" max="2" width="2" bestFit="1" customWidth="1"/>
    <col min="3" max="11" width="66.7109375" bestFit="1" customWidth="1"/>
    <col min="12" max="12" width="28.5703125" bestFit="1" customWidth="1"/>
    <col min="13" max="13" width="43.28515625" bestFit="1" customWidth="1"/>
    <col min="14" max="14" width="46" bestFit="1" customWidth="1"/>
    <col min="15" max="15" width="52.28515625" bestFit="1" customWidth="1"/>
    <col min="16" max="16" width="46" bestFit="1" customWidth="1"/>
    <col min="17" max="17" width="52.5703125" bestFit="1" customWidth="1"/>
    <col min="18" max="18" width="45.7109375" bestFit="1" customWidth="1"/>
    <col min="19" max="19" width="35.42578125" bestFit="1" customWidth="1"/>
    <col min="20" max="20" width="45.42578125" bestFit="1" customWidth="1"/>
    <col min="21" max="21" width="71.85546875" bestFit="1" customWidth="1"/>
    <col min="22" max="23" width="68.42578125" bestFit="1" customWidth="1"/>
  </cols>
  <sheetData>
    <row r="4" spans="1:1" x14ac:dyDescent="0.25">
      <c r="A4" s="4" t="s">
        <v>81</v>
      </c>
    </row>
    <row r="5" spans="1:1" x14ac:dyDescent="0.25">
      <c r="A5" s="5" t="s">
        <v>56</v>
      </c>
    </row>
    <row r="6" spans="1:1" x14ac:dyDescent="0.25">
      <c r="A6" s="6" t="s">
        <v>128</v>
      </c>
    </row>
    <row r="7" spans="1:1" x14ac:dyDescent="0.25">
      <c r="A7" s="5" t="s">
        <v>67</v>
      </c>
    </row>
    <row r="8" spans="1:1" x14ac:dyDescent="0.25">
      <c r="A8" s="6" t="s">
        <v>128</v>
      </c>
    </row>
    <row r="9" spans="1:1" x14ac:dyDescent="0.25">
      <c r="A9" s="5" t="s">
        <v>57</v>
      </c>
    </row>
    <row r="10" spans="1:1" x14ac:dyDescent="0.25">
      <c r="A10" s="6" t="s">
        <v>128</v>
      </c>
    </row>
    <row r="11" spans="1:1" x14ac:dyDescent="0.25">
      <c r="A11" s="5" t="s">
        <v>58</v>
      </c>
    </row>
    <row r="12" spans="1:1" x14ac:dyDescent="0.25">
      <c r="A12" s="6" t="s">
        <v>128</v>
      </c>
    </row>
    <row r="13" spans="1:1" x14ac:dyDescent="0.25">
      <c r="A13" s="5" t="s">
        <v>68</v>
      </c>
    </row>
    <row r="14" spans="1:1" x14ac:dyDescent="0.25">
      <c r="A14" s="6" t="s">
        <v>128</v>
      </c>
    </row>
    <row r="15" spans="1:1" x14ac:dyDescent="0.25">
      <c r="A15" s="5" t="s">
        <v>59</v>
      </c>
    </row>
    <row r="16" spans="1:1" x14ac:dyDescent="0.25">
      <c r="A16" s="6" t="s">
        <v>128</v>
      </c>
    </row>
    <row r="17" spans="1:1" x14ac:dyDescent="0.25">
      <c r="A17" s="5" t="s">
        <v>60</v>
      </c>
    </row>
    <row r="18" spans="1:1" x14ac:dyDescent="0.25">
      <c r="A18" s="6" t="s">
        <v>128</v>
      </c>
    </row>
    <row r="19" spans="1:1" x14ac:dyDescent="0.25">
      <c r="A19" s="5" t="s">
        <v>61</v>
      </c>
    </row>
    <row r="20" spans="1:1" x14ac:dyDescent="0.25">
      <c r="A20" s="6" t="s">
        <v>128</v>
      </c>
    </row>
    <row r="21" spans="1:1" x14ac:dyDescent="0.25">
      <c r="A21" s="5" t="s">
        <v>62</v>
      </c>
    </row>
    <row r="22" spans="1:1" x14ac:dyDescent="0.25">
      <c r="A22" s="6" t="s">
        <v>128</v>
      </c>
    </row>
    <row r="23" spans="1:1" x14ac:dyDescent="0.25">
      <c r="A23" s="5" t="s">
        <v>63</v>
      </c>
    </row>
    <row r="24" spans="1:1" x14ac:dyDescent="0.25">
      <c r="A24" s="6" t="s">
        <v>128</v>
      </c>
    </row>
    <row r="25" spans="1:1" x14ac:dyDescent="0.25">
      <c r="A25" s="5" t="s">
        <v>64</v>
      </c>
    </row>
    <row r="26" spans="1:1" x14ac:dyDescent="0.25">
      <c r="A26" s="6" t="s">
        <v>128</v>
      </c>
    </row>
    <row r="27" spans="1:1" x14ac:dyDescent="0.25">
      <c r="A27" s="5" t="s">
        <v>70</v>
      </c>
    </row>
    <row r="28" spans="1:1" x14ac:dyDescent="0.25">
      <c r="A28" s="5" t="s">
        <v>71</v>
      </c>
    </row>
    <row r="29" spans="1:1" x14ac:dyDescent="0.25">
      <c r="A29" s="5" t="s">
        <v>72</v>
      </c>
    </row>
    <row r="30" spans="1:1" x14ac:dyDescent="0.25">
      <c r="A30" s="5" t="s">
        <v>73</v>
      </c>
    </row>
    <row r="31" spans="1:1" x14ac:dyDescent="0.25">
      <c r="A31" s="5" t="s">
        <v>74</v>
      </c>
    </row>
    <row r="32" spans="1:1" x14ac:dyDescent="0.25">
      <c r="A32" s="5" t="s">
        <v>75</v>
      </c>
    </row>
    <row r="33" spans="1:1" x14ac:dyDescent="0.25">
      <c r="A33" s="5" t="s">
        <v>76</v>
      </c>
    </row>
    <row r="34" spans="1:1" x14ac:dyDescent="0.25">
      <c r="A34" s="5" t="s">
        <v>77</v>
      </c>
    </row>
    <row r="35" spans="1:1" x14ac:dyDescent="0.25">
      <c r="A35" s="5" t="s">
        <v>78</v>
      </c>
    </row>
    <row r="36" spans="1:1" x14ac:dyDescent="0.25">
      <c r="A36" s="5" t="s">
        <v>79</v>
      </c>
    </row>
    <row r="37" spans="1:1" x14ac:dyDescent="0.25">
      <c r="A37" s="5" t="s">
        <v>80</v>
      </c>
    </row>
  </sheetData>
  <conditionalFormatting pivot="1" sqref="B5:B6 B27">
    <cfRule type="cellIs" dxfId="152" priority="33" operator="between">
      <formula>2</formula>
      <formula>3.2</formula>
    </cfRule>
  </conditionalFormatting>
  <conditionalFormatting pivot="1" sqref="B5:B6 B27">
    <cfRule type="cellIs" dxfId="151" priority="32" operator="greaterThanOrEqual">
      <formula>3.2</formula>
    </cfRule>
  </conditionalFormatting>
  <conditionalFormatting pivot="1" sqref="B5:B6 B27">
    <cfRule type="cellIs" dxfId="150" priority="31" operator="lessThanOrEqual">
      <formula>2</formula>
    </cfRule>
  </conditionalFormatting>
  <conditionalFormatting pivot="1" sqref="B9:B10 B29">
    <cfRule type="cellIs" dxfId="149" priority="30" operator="between">
      <formula>2</formula>
      <formula>3.2</formula>
    </cfRule>
  </conditionalFormatting>
  <conditionalFormatting pivot="1" sqref="B9:B10 B29">
    <cfRule type="cellIs" dxfId="148" priority="29" operator="greaterThanOrEqual">
      <formula>3.2</formula>
    </cfRule>
  </conditionalFormatting>
  <conditionalFormatting pivot="1" sqref="B9:B10 B29">
    <cfRule type="cellIs" dxfId="147" priority="28" operator="lessThanOrEqual">
      <formula>2</formula>
    </cfRule>
  </conditionalFormatting>
  <conditionalFormatting pivot="1" sqref="B11:B12 B30">
    <cfRule type="cellIs" dxfId="146" priority="27" operator="between">
      <formula>2</formula>
      <formula>3.2</formula>
    </cfRule>
  </conditionalFormatting>
  <conditionalFormatting pivot="1" sqref="B11:B12 B30">
    <cfRule type="cellIs" dxfId="145" priority="26" operator="greaterThanOrEqual">
      <formula>3.2</formula>
    </cfRule>
  </conditionalFormatting>
  <conditionalFormatting pivot="1" sqref="B11:B12 B30">
    <cfRule type="cellIs" dxfId="144" priority="25" operator="lessThanOrEqual">
      <formula>2</formula>
    </cfRule>
  </conditionalFormatting>
  <conditionalFormatting pivot="1" sqref="B15:B16 B32">
    <cfRule type="cellIs" dxfId="143" priority="24" operator="between">
      <formula>2</formula>
      <formula>3.2</formula>
    </cfRule>
  </conditionalFormatting>
  <conditionalFormatting pivot="1" sqref="B15:B16 B32">
    <cfRule type="cellIs" dxfId="142" priority="23" operator="greaterThanOrEqual">
      <formula>3.2</formula>
    </cfRule>
  </conditionalFormatting>
  <conditionalFormatting pivot="1" sqref="B15:B16 B32">
    <cfRule type="cellIs" dxfId="141" priority="22" operator="lessThanOrEqual">
      <formula>2</formula>
    </cfRule>
  </conditionalFormatting>
  <conditionalFormatting pivot="1" sqref="B17:B18 B33">
    <cfRule type="cellIs" dxfId="140" priority="21" operator="between">
      <formula>2</formula>
      <formula>3.2</formula>
    </cfRule>
  </conditionalFormatting>
  <conditionalFormatting pivot="1" sqref="B17:B18 B33">
    <cfRule type="cellIs" dxfId="139" priority="20" operator="greaterThanOrEqual">
      <formula>3.2</formula>
    </cfRule>
  </conditionalFormatting>
  <conditionalFormatting pivot="1" sqref="B17:B18 B33">
    <cfRule type="cellIs" dxfId="138" priority="19" operator="lessThanOrEqual">
      <formula>2</formula>
    </cfRule>
  </conditionalFormatting>
  <conditionalFormatting pivot="1" sqref="B19:B20 B34">
    <cfRule type="cellIs" dxfId="137" priority="18" operator="between">
      <formula>2</formula>
      <formula>3.2</formula>
    </cfRule>
  </conditionalFormatting>
  <conditionalFormatting pivot="1" sqref="B19:B20 B34">
    <cfRule type="cellIs" dxfId="136" priority="17" operator="greaterThanOrEqual">
      <formula>3.2</formula>
    </cfRule>
  </conditionalFormatting>
  <conditionalFormatting pivot="1" sqref="B19:B20 B34">
    <cfRule type="cellIs" dxfId="135" priority="16" operator="lessThanOrEqual">
      <formula>2</formula>
    </cfRule>
  </conditionalFormatting>
  <conditionalFormatting pivot="1" sqref="B21:B22 B35">
    <cfRule type="cellIs" dxfId="134" priority="15" operator="between">
      <formula>2</formula>
      <formula>3.2</formula>
    </cfRule>
  </conditionalFormatting>
  <conditionalFormatting pivot="1" sqref="B21:B22 B35">
    <cfRule type="cellIs" dxfId="133" priority="14" operator="greaterThanOrEqual">
      <formula>3.2</formula>
    </cfRule>
  </conditionalFormatting>
  <conditionalFormatting pivot="1" sqref="B21:B22 B35">
    <cfRule type="cellIs" dxfId="132" priority="13" operator="lessThanOrEqual">
      <formula>2</formula>
    </cfRule>
  </conditionalFormatting>
  <conditionalFormatting pivot="1" sqref="B23:B24 B36">
    <cfRule type="cellIs" dxfId="131" priority="12" operator="between">
      <formula>2</formula>
      <formula>3.2</formula>
    </cfRule>
  </conditionalFormatting>
  <conditionalFormatting pivot="1" sqref="B23:B24 B36">
    <cfRule type="cellIs" dxfId="130" priority="11" operator="greaterThanOrEqual">
      <formula>3.2</formula>
    </cfRule>
  </conditionalFormatting>
  <conditionalFormatting pivot="1" sqref="B23:B24 B36">
    <cfRule type="cellIs" dxfId="129" priority="10" operator="lessThanOrEqual">
      <formula>2</formula>
    </cfRule>
  </conditionalFormatting>
  <conditionalFormatting pivot="1" sqref="B25:B26 B37">
    <cfRule type="cellIs" dxfId="128" priority="9" operator="between">
      <formula>2</formula>
      <formula>3.2</formula>
    </cfRule>
  </conditionalFormatting>
  <conditionalFormatting pivot="1" sqref="B25:B26 B37">
    <cfRule type="cellIs" dxfId="127" priority="8" operator="greaterThanOrEqual">
      <formula>3.2</formula>
    </cfRule>
  </conditionalFormatting>
  <conditionalFormatting pivot="1" sqref="B25:B26 B37">
    <cfRule type="cellIs" dxfId="126" priority="7" operator="lessThanOrEqual">
      <formula>2</formula>
    </cfRule>
  </conditionalFormatting>
  <conditionalFormatting pivot="1" sqref="B7:B8 B28">
    <cfRule type="cellIs" dxfId="125" priority="6" operator="between">
      <formula>2</formula>
      <formula>3.2</formula>
    </cfRule>
  </conditionalFormatting>
  <conditionalFormatting pivot="1" sqref="B7:B8 B28">
    <cfRule type="cellIs" dxfId="124" priority="5" operator="greaterThanOrEqual">
      <formula>3.2</formula>
    </cfRule>
  </conditionalFormatting>
  <conditionalFormatting pivot="1" sqref="B7:B8 B28">
    <cfRule type="cellIs" dxfId="123" priority="4" operator="lessThanOrEqual">
      <formula>2</formula>
    </cfRule>
  </conditionalFormatting>
  <conditionalFormatting pivot="1" sqref="B13:B14 B31">
    <cfRule type="cellIs" dxfId="122" priority="3" operator="between">
      <formula>2</formula>
      <formula>3.2</formula>
    </cfRule>
  </conditionalFormatting>
  <conditionalFormatting pivot="1" sqref="B13:B14 B31">
    <cfRule type="cellIs" dxfId="121" priority="2" operator="greaterThanOrEqual">
      <formula>3.2</formula>
    </cfRule>
  </conditionalFormatting>
  <conditionalFormatting pivot="1" sqref="B13:B14 B31">
    <cfRule type="cellIs" dxfId="120" priority="1" operator="lessThanOrEqual">
      <formula>2</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C78B-17C9-4DCE-9CF8-FDA6ED9E06C6}">
  <dimension ref="A4:A37"/>
  <sheetViews>
    <sheetView workbookViewId="0">
      <selection activeCell="A4" sqref="A4:XFD5"/>
    </sheetView>
  </sheetViews>
  <sheetFormatPr defaultRowHeight="15" x14ac:dyDescent="0.25"/>
  <cols>
    <col min="1" max="1" width="71.85546875" bestFit="1" customWidth="1"/>
    <col min="2" max="2" width="2" bestFit="1" customWidth="1"/>
    <col min="3" max="22" width="66.7109375" bestFit="1" customWidth="1"/>
    <col min="23" max="23" width="28.5703125" bestFit="1" customWidth="1"/>
    <col min="24" max="24" width="43.28515625" bestFit="1" customWidth="1"/>
    <col min="25" max="25" width="46" bestFit="1" customWidth="1"/>
    <col min="26" max="26" width="52.28515625" bestFit="1" customWidth="1"/>
    <col min="27" max="27" width="46" bestFit="1" customWidth="1"/>
    <col min="28" max="28" width="52.5703125" bestFit="1" customWidth="1"/>
    <col min="29" max="29" width="45.7109375" bestFit="1" customWidth="1"/>
    <col min="30" max="30" width="35.42578125" bestFit="1" customWidth="1"/>
    <col min="31" max="31" width="45.42578125" bestFit="1" customWidth="1"/>
    <col min="32" max="32" width="71.85546875" bestFit="1" customWidth="1"/>
    <col min="33" max="34" width="68.42578125" bestFit="1" customWidth="1"/>
  </cols>
  <sheetData>
    <row r="4" spans="1:1" x14ac:dyDescent="0.25">
      <c r="A4" s="4" t="s">
        <v>81</v>
      </c>
    </row>
    <row r="5" spans="1:1" x14ac:dyDescent="0.25">
      <c r="A5" s="5" t="s">
        <v>56</v>
      </c>
    </row>
    <row r="6" spans="1:1" x14ac:dyDescent="0.25">
      <c r="A6" s="6" t="s">
        <v>128</v>
      </c>
    </row>
    <row r="7" spans="1:1" x14ac:dyDescent="0.25">
      <c r="A7" s="5" t="s">
        <v>67</v>
      </c>
    </row>
    <row r="8" spans="1:1" x14ac:dyDescent="0.25">
      <c r="A8" s="6" t="s">
        <v>128</v>
      </c>
    </row>
    <row r="9" spans="1:1" x14ac:dyDescent="0.25">
      <c r="A9" s="5" t="s">
        <v>57</v>
      </c>
    </row>
    <row r="10" spans="1:1" x14ac:dyDescent="0.25">
      <c r="A10" s="6" t="s">
        <v>128</v>
      </c>
    </row>
    <row r="11" spans="1:1" x14ac:dyDescent="0.25">
      <c r="A11" s="5" t="s">
        <v>58</v>
      </c>
    </row>
    <row r="12" spans="1:1" x14ac:dyDescent="0.25">
      <c r="A12" s="6" t="s">
        <v>128</v>
      </c>
    </row>
    <row r="13" spans="1:1" x14ac:dyDescent="0.25">
      <c r="A13" s="5" t="s">
        <v>68</v>
      </c>
    </row>
    <row r="14" spans="1:1" x14ac:dyDescent="0.25">
      <c r="A14" s="6" t="s">
        <v>128</v>
      </c>
    </row>
    <row r="15" spans="1:1" x14ac:dyDescent="0.25">
      <c r="A15" s="5" t="s">
        <v>59</v>
      </c>
    </row>
    <row r="16" spans="1:1" x14ac:dyDescent="0.25">
      <c r="A16" s="6" t="s">
        <v>128</v>
      </c>
    </row>
    <row r="17" spans="1:1" x14ac:dyDescent="0.25">
      <c r="A17" s="5" t="s">
        <v>60</v>
      </c>
    </row>
    <row r="18" spans="1:1" x14ac:dyDescent="0.25">
      <c r="A18" s="6" t="s">
        <v>128</v>
      </c>
    </row>
    <row r="19" spans="1:1" x14ac:dyDescent="0.25">
      <c r="A19" s="5" t="s">
        <v>61</v>
      </c>
    </row>
    <row r="20" spans="1:1" x14ac:dyDescent="0.25">
      <c r="A20" s="6" t="s">
        <v>128</v>
      </c>
    </row>
    <row r="21" spans="1:1" x14ac:dyDescent="0.25">
      <c r="A21" s="5" t="s">
        <v>62</v>
      </c>
    </row>
    <row r="22" spans="1:1" x14ac:dyDescent="0.25">
      <c r="A22" s="6" t="s">
        <v>128</v>
      </c>
    </row>
    <row r="23" spans="1:1" x14ac:dyDescent="0.25">
      <c r="A23" s="5" t="s">
        <v>63</v>
      </c>
    </row>
    <row r="24" spans="1:1" x14ac:dyDescent="0.25">
      <c r="A24" s="6" t="s">
        <v>128</v>
      </c>
    </row>
    <row r="25" spans="1:1" x14ac:dyDescent="0.25">
      <c r="A25" s="5" t="s">
        <v>64</v>
      </c>
    </row>
    <row r="26" spans="1:1" x14ac:dyDescent="0.25">
      <c r="A26" s="6" t="s">
        <v>128</v>
      </c>
    </row>
    <row r="27" spans="1:1" x14ac:dyDescent="0.25">
      <c r="A27" s="5" t="s">
        <v>70</v>
      </c>
    </row>
    <row r="28" spans="1:1" x14ac:dyDescent="0.25">
      <c r="A28" s="5" t="s">
        <v>71</v>
      </c>
    </row>
    <row r="29" spans="1:1" x14ac:dyDescent="0.25">
      <c r="A29" s="5" t="s">
        <v>72</v>
      </c>
    </row>
    <row r="30" spans="1:1" x14ac:dyDescent="0.25">
      <c r="A30" s="5" t="s">
        <v>73</v>
      </c>
    </row>
    <row r="31" spans="1:1" x14ac:dyDescent="0.25">
      <c r="A31" s="5" t="s">
        <v>74</v>
      </c>
    </row>
    <row r="32" spans="1:1" x14ac:dyDescent="0.25">
      <c r="A32" s="5" t="s">
        <v>75</v>
      </c>
    </row>
    <row r="33" spans="1:1" x14ac:dyDescent="0.25">
      <c r="A33" s="5" t="s">
        <v>76</v>
      </c>
    </row>
    <row r="34" spans="1:1" x14ac:dyDescent="0.25">
      <c r="A34" s="5" t="s">
        <v>77</v>
      </c>
    </row>
    <row r="35" spans="1:1" x14ac:dyDescent="0.25">
      <c r="A35" s="5" t="s">
        <v>78</v>
      </c>
    </row>
    <row r="36" spans="1:1" x14ac:dyDescent="0.25">
      <c r="A36" s="5" t="s">
        <v>79</v>
      </c>
    </row>
    <row r="37" spans="1:1" x14ac:dyDescent="0.25">
      <c r="A37" s="5" t="s">
        <v>80</v>
      </c>
    </row>
  </sheetData>
  <conditionalFormatting pivot="1" sqref="B5:B6 B27">
    <cfRule type="cellIs" dxfId="119" priority="33" operator="between">
      <formula>2</formula>
      <formula>3.2</formula>
    </cfRule>
  </conditionalFormatting>
  <conditionalFormatting pivot="1" sqref="B5:B6 B27">
    <cfRule type="cellIs" dxfId="118" priority="32" operator="greaterThanOrEqual">
      <formula>3.2</formula>
    </cfRule>
  </conditionalFormatting>
  <conditionalFormatting pivot="1" sqref="B5:B6 B27">
    <cfRule type="cellIs" dxfId="117" priority="31" operator="lessThanOrEqual">
      <formula>2</formula>
    </cfRule>
  </conditionalFormatting>
  <conditionalFormatting pivot="1" sqref="B9:B10 B29">
    <cfRule type="cellIs" dxfId="116" priority="30" operator="between">
      <formula>2</formula>
      <formula>3.2</formula>
    </cfRule>
  </conditionalFormatting>
  <conditionalFormatting pivot="1" sqref="B9:B10 B29">
    <cfRule type="cellIs" dxfId="115" priority="29" operator="greaterThanOrEqual">
      <formula>3.2</formula>
    </cfRule>
  </conditionalFormatting>
  <conditionalFormatting pivot="1" sqref="B9:B10 B29">
    <cfRule type="cellIs" dxfId="114" priority="28" operator="lessThanOrEqual">
      <formula>2</formula>
    </cfRule>
  </conditionalFormatting>
  <conditionalFormatting pivot="1" sqref="B11:B12 B30">
    <cfRule type="cellIs" dxfId="113" priority="27" operator="between">
      <formula>2</formula>
      <formula>3.2</formula>
    </cfRule>
  </conditionalFormatting>
  <conditionalFormatting pivot="1" sqref="B11:B12 B30">
    <cfRule type="cellIs" dxfId="112" priority="26" operator="greaterThanOrEqual">
      <formula>3.2</formula>
    </cfRule>
  </conditionalFormatting>
  <conditionalFormatting pivot="1" sqref="B11:B12 B30">
    <cfRule type="cellIs" dxfId="111" priority="25" operator="lessThanOrEqual">
      <formula>2</formula>
    </cfRule>
  </conditionalFormatting>
  <conditionalFormatting pivot="1" sqref="B15:B16 B32">
    <cfRule type="cellIs" dxfId="110" priority="24" operator="between">
      <formula>2</formula>
      <formula>3.2</formula>
    </cfRule>
  </conditionalFormatting>
  <conditionalFormatting pivot="1" sqref="B15:B16 B32">
    <cfRule type="cellIs" dxfId="109" priority="23" operator="greaterThanOrEqual">
      <formula>3.2</formula>
    </cfRule>
  </conditionalFormatting>
  <conditionalFormatting pivot="1" sqref="B15:B16 B32">
    <cfRule type="cellIs" dxfId="108" priority="22" operator="lessThanOrEqual">
      <formula>2</formula>
    </cfRule>
  </conditionalFormatting>
  <conditionalFormatting pivot="1" sqref="B17:B18 B33">
    <cfRule type="cellIs" dxfId="107" priority="21" operator="between">
      <formula>2</formula>
      <formula>3.2</formula>
    </cfRule>
  </conditionalFormatting>
  <conditionalFormatting pivot="1" sqref="B17:B18 B33">
    <cfRule type="cellIs" dxfId="106" priority="20" operator="greaterThanOrEqual">
      <formula>3.2</formula>
    </cfRule>
  </conditionalFormatting>
  <conditionalFormatting pivot="1" sqref="B17:B18 B33">
    <cfRule type="cellIs" dxfId="105" priority="19" operator="lessThanOrEqual">
      <formula>2</formula>
    </cfRule>
  </conditionalFormatting>
  <conditionalFormatting pivot="1" sqref="B19:B20 B34">
    <cfRule type="cellIs" dxfId="104" priority="18" operator="between">
      <formula>2</formula>
      <formula>3.2</formula>
    </cfRule>
  </conditionalFormatting>
  <conditionalFormatting pivot="1" sqref="B19:B20 B34">
    <cfRule type="cellIs" dxfId="103" priority="17" operator="greaterThanOrEqual">
      <formula>3.2</formula>
    </cfRule>
  </conditionalFormatting>
  <conditionalFormatting pivot="1" sqref="B19:B20 B34">
    <cfRule type="cellIs" dxfId="102" priority="16" operator="lessThanOrEqual">
      <formula>2</formula>
    </cfRule>
  </conditionalFormatting>
  <conditionalFormatting pivot="1" sqref="B21:B22 B35">
    <cfRule type="cellIs" dxfId="101" priority="15" operator="between">
      <formula>2</formula>
      <formula>3.2</formula>
    </cfRule>
  </conditionalFormatting>
  <conditionalFormatting pivot="1" sqref="B21:B22 B35">
    <cfRule type="cellIs" dxfId="100" priority="14" operator="greaterThanOrEqual">
      <formula>3.2</formula>
    </cfRule>
  </conditionalFormatting>
  <conditionalFormatting pivot="1" sqref="B21:B22 B35">
    <cfRule type="cellIs" dxfId="99" priority="13" operator="lessThanOrEqual">
      <formula>2</formula>
    </cfRule>
  </conditionalFormatting>
  <conditionalFormatting pivot="1" sqref="B23:B24 B36">
    <cfRule type="cellIs" dxfId="98" priority="12" operator="between">
      <formula>2</formula>
      <formula>3.2</formula>
    </cfRule>
  </conditionalFormatting>
  <conditionalFormatting pivot="1" sqref="B23:B24 B36">
    <cfRule type="cellIs" dxfId="97" priority="11" operator="greaterThanOrEqual">
      <formula>3.2</formula>
    </cfRule>
  </conditionalFormatting>
  <conditionalFormatting pivot="1" sqref="B23:B24 B36">
    <cfRule type="cellIs" dxfId="96" priority="10" operator="lessThanOrEqual">
      <formula>2</formula>
    </cfRule>
  </conditionalFormatting>
  <conditionalFormatting pivot="1" sqref="B25:B26 B37">
    <cfRule type="cellIs" dxfId="95" priority="9" operator="between">
      <formula>2</formula>
      <formula>3.2</formula>
    </cfRule>
  </conditionalFormatting>
  <conditionalFormatting pivot="1" sqref="B25:B26 B37">
    <cfRule type="cellIs" dxfId="94" priority="8" operator="greaterThanOrEqual">
      <formula>3.2</formula>
    </cfRule>
  </conditionalFormatting>
  <conditionalFormatting pivot="1" sqref="B25:B26 B37">
    <cfRule type="cellIs" dxfId="93" priority="7" operator="lessThanOrEqual">
      <formula>2</formula>
    </cfRule>
  </conditionalFormatting>
  <conditionalFormatting pivot="1" sqref="B7:B8 B28">
    <cfRule type="cellIs" dxfId="92" priority="6" operator="between">
      <formula>2</formula>
      <formula>3.2</formula>
    </cfRule>
  </conditionalFormatting>
  <conditionalFormatting pivot="1" sqref="B7:B8 B28">
    <cfRule type="cellIs" dxfId="91" priority="5" operator="greaterThanOrEqual">
      <formula>3.2</formula>
    </cfRule>
  </conditionalFormatting>
  <conditionalFormatting pivot="1" sqref="B7:B8 B28">
    <cfRule type="cellIs" dxfId="90" priority="4" operator="lessThanOrEqual">
      <formula>2</formula>
    </cfRule>
  </conditionalFormatting>
  <conditionalFormatting pivot="1" sqref="B13:B14 B31">
    <cfRule type="cellIs" dxfId="89" priority="3" operator="between">
      <formula>2</formula>
      <formula>3.2</formula>
    </cfRule>
  </conditionalFormatting>
  <conditionalFormatting pivot="1" sqref="B13:B14 B31">
    <cfRule type="cellIs" dxfId="88" priority="2" operator="greaterThanOrEqual">
      <formula>3.2</formula>
    </cfRule>
  </conditionalFormatting>
  <conditionalFormatting pivot="1" sqref="B13:B14 B31">
    <cfRule type="cellIs" dxfId="87" priority="1" operator="lessThanOrEqual">
      <formula>2</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5094A-C10D-4A07-AE49-F70D9AA1F014}">
  <dimension ref="A3:A36"/>
  <sheetViews>
    <sheetView workbookViewId="0">
      <selection activeCell="A3" sqref="A3:XFD4"/>
    </sheetView>
  </sheetViews>
  <sheetFormatPr defaultRowHeight="15" x14ac:dyDescent="0.25"/>
  <cols>
    <col min="1" max="1" width="71.85546875" bestFit="1" customWidth="1"/>
    <col min="2" max="2" width="2" bestFit="1" customWidth="1"/>
    <col min="3" max="22" width="66.7109375" bestFit="1" customWidth="1"/>
    <col min="23" max="23" width="28.5703125" bestFit="1" customWidth="1"/>
    <col min="24" max="24" width="43.28515625" bestFit="1" customWidth="1"/>
    <col min="25" max="25" width="46" bestFit="1" customWidth="1"/>
    <col min="26" max="26" width="52.28515625" bestFit="1" customWidth="1"/>
    <col min="27" max="27" width="46" bestFit="1" customWidth="1"/>
    <col min="28" max="28" width="52.5703125" bestFit="1" customWidth="1"/>
    <col min="29" max="29" width="45.7109375" bestFit="1" customWidth="1"/>
    <col min="30" max="30" width="35.42578125" bestFit="1" customWidth="1"/>
    <col min="31" max="31" width="45.42578125" bestFit="1" customWidth="1"/>
    <col min="32" max="32" width="71.85546875" bestFit="1" customWidth="1"/>
    <col min="33" max="33" width="68.42578125" bestFit="1" customWidth="1"/>
  </cols>
  <sheetData>
    <row r="3" spans="1:1" x14ac:dyDescent="0.25">
      <c r="A3" s="4" t="s">
        <v>81</v>
      </c>
    </row>
    <row r="4" spans="1:1" x14ac:dyDescent="0.25">
      <c r="A4" s="5" t="s">
        <v>56</v>
      </c>
    </row>
    <row r="5" spans="1:1" x14ac:dyDescent="0.25">
      <c r="A5" s="6" t="s">
        <v>128</v>
      </c>
    </row>
    <row r="6" spans="1:1" x14ac:dyDescent="0.25">
      <c r="A6" s="5" t="s">
        <v>67</v>
      </c>
    </row>
    <row r="7" spans="1:1" x14ac:dyDescent="0.25">
      <c r="A7" s="6" t="s">
        <v>128</v>
      </c>
    </row>
    <row r="8" spans="1:1" x14ac:dyDescent="0.25">
      <c r="A8" s="5" t="s">
        <v>57</v>
      </c>
    </row>
    <row r="9" spans="1:1" x14ac:dyDescent="0.25">
      <c r="A9" s="6" t="s">
        <v>128</v>
      </c>
    </row>
    <row r="10" spans="1:1" x14ac:dyDescent="0.25">
      <c r="A10" s="5" t="s">
        <v>58</v>
      </c>
    </row>
    <row r="11" spans="1:1" x14ac:dyDescent="0.25">
      <c r="A11" s="6" t="s">
        <v>128</v>
      </c>
    </row>
    <row r="12" spans="1:1" x14ac:dyDescent="0.25">
      <c r="A12" s="5" t="s">
        <v>68</v>
      </c>
    </row>
    <row r="13" spans="1:1" x14ac:dyDescent="0.25">
      <c r="A13" s="6" t="s">
        <v>128</v>
      </c>
    </row>
    <row r="14" spans="1:1" x14ac:dyDescent="0.25">
      <c r="A14" s="5" t="s">
        <v>59</v>
      </c>
    </row>
    <row r="15" spans="1:1" x14ac:dyDescent="0.25">
      <c r="A15" s="6" t="s">
        <v>128</v>
      </c>
    </row>
    <row r="16" spans="1:1" x14ac:dyDescent="0.25">
      <c r="A16" s="5" t="s">
        <v>60</v>
      </c>
    </row>
    <row r="17" spans="1:1" x14ac:dyDescent="0.25">
      <c r="A17" s="6" t="s">
        <v>128</v>
      </c>
    </row>
    <row r="18" spans="1:1" x14ac:dyDescent="0.25">
      <c r="A18" s="5" t="s">
        <v>61</v>
      </c>
    </row>
    <row r="19" spans="1:1" x14ac:dyDescent="0.25">
      <c r="A19" s="6" t="s">
        <v>128</v>
      </c>
    </row>
    <row r="20" spans="1:1" x14ac:dyDescent="0.25">
      <c r="A20" s="5" t="s">
        <v>62</v>
      </c>
    </row>
    <row r="21" spans="1:1" x14ac:dyDescent="0.25">
      <c r="A21" s="6" t="s">
        <v>128</v>
      </c>
    </row>
    <row r="22" spans="1:1" x14ac:dyDescent="0.25">
      <c r="A22" s="5" t="s">
        <v>63</v>
      </c>
    </row>
    <row r="23" spans="1:1" x14ac:dyDescent="0.25">
      <c r="A23" s="6" t="s">
        <v>128</v>
      </c>
    </row>
    <row r="24" spans="1:1" x14ac:dyDescent="0.25">
      <c r="A24" s="5" t="s">
        <v>64</v>
      </c>
    </row>
    <row r="25" spans="1:1" x14ac:dyDescent="0.25">
      <c r="A25" s="6" t="s">
        <v>128</v>
      </c>
    </row>
    <row r="26" spans="1:1" x14ac:dyDescent="0.25">
      <c r="A26" s="5" t="s">
        <v>70</v>
      </c>
    </row>
    <row r="27" spans="1:1" x14ac:dyDescent="0.25">
      <c r="A27" s="5" t="s">
        <v>71</v>
      </c>
    </row>
    <row r="28" spans="1:1" x14ac:dyDescent="0.25">
      <c r="A28" s="5" t="s">
        <v>72</v>
      </c>
    </row>
    <row r="29" spans="1:1" x14ac:dyDescent="0.25">
      <c r="A29" s="5" t="s">
        <v>73</v>
      </c>
    </row>
    <row r="30" spans="1:1" x14ac:dyDescent="0.25">
      <c r="A30" s="5" t="s">
        <v>74</v>
      </c>
    </row>
    <row r="31" spans="1:1" x14ac:dyDescent="0.25">
      <c r="A31" s="5" t="s">
        <v>75</v>
      </c>
    </row>
    <row r="32" spans="1:1" x14ac:dyDescent="0.25">
      <c r="A32" s="5" t="s">
        <v>76</v>
      </c>
    </row>
    <row r="33" spans="1:1" x14ac:dyDescent="0.25">
      <c r="A33" s="5" t="s">
        <v>77</v>
      </c>
    </row>
    <row r="34" spans="1:1" x14ac:dyDescent="0.25">
      <c r="A34" s="5" t="s">
        <v>78</v>
      </c>
    </row>
    <row r="35" spans="1:1" x14ac:dyDescent="0.25">
      <c r="A35" s="5" t="s">
        <v>79</v>
      </c>
    </row>
    <row r="36" spans="1:1" x14ac:dyDescent="0.25">
      <c r="A36" s="5" t="s">
        <v>80</v>
      </c>
    </row>
  </sheetData>
  <conditionalFormatting pivot="1" sqref="B4:B5 B26">
    <cfRule type="cellIs" dxfId="86" priority="33" operator="between">
      <formula>2</formula>
      <formula>3.2</formula>
    </cfRule>
  </conditionalFormatting>
  <conditionalFormatting pivot="1" sqref="B4:B5 B26">
    <cfRule type="cellIs" dxfId="85" priority="32" operator="greaterThanOrEqual">
      <formula>3.2</formula>
    </cfRule>
  </conditionalFormatting>
  <conditionalFormatting pivot="1" sqref="B4:B5 B26">
    <cfRule type="cellIs" dxfId="84" priority="31" operator="lessThanOrEqual">
      <formula>2</formula>
    </cfRule>
  </conditionalFormatting>
  <conditionalFormatting pivot="1" sqref="B8:B9 B28">
    <cfRule type="cellIs" dxfId="83" priority="30" operator="between">
      <formula>2</formula>
      <formula>3.2</formula>
    </cfRule>
  </conditionalFormatting>
  <conditionalFormatting pivot="1" sqref="B8:B9 B28">
    <cfRule type="cellIs" dxfId="82" priority="29" operator="greaterThanOrEqual">
      <formula>3.2</formula>
    </cfRule>
  </conditionalFormatting>
  <conditionalFormatting pivot="1" sqref="B8:B9 B28">
    <cfRule type="cellIs" dxfId="81" priority="28" operator="lessThanOrEqual">
      <formula>2</formula>
    </cfRule>
  </conditionalFormatting>
  <conditionalFormatting pivot="1" sqref="B10:B11 B29">
    <cfRule type="cellIs" dxfId="80" priority="27" operator="between">
      <formula>2</formula>
      <formula>3.2</formula>
    </cfRule>
  </conditionalFormatting>
  <conditionalFormatting pivot="1" sqref="B10:B11 B29">
    <cfRule type="cellIs" dxfId="79" priority="26" operator="greaterThanOrEqual">
      <formula>3.2</formula>
    </cfRule>
  </conditionalFormatting>
  <conditionalFormatting pivot="1" sqref="B10:B11 B29">
    <cfRule type="cellIs" dxfId="78" priority="25" operator="lessThanOrEqual">
      <formula>2</formula>
    </cfRule>
  </conditionalFormatting>
  <conditionalFormatting pivot="1" sqref="B14:B15 B31">
    <cfRule type="cellIs" dxfId="77" priority="24" operator="between">
      <formula>2</formula>
      <formula>3.2</formula>
    </cfRule>
  </conditionalFormatting>
  <conditionalFormatting pivot="1" sqref="B14:B15 B31">
    <cfRule type="cellIs" dxfId="76" priority="23" operator="greaterThanOrEqual">
      <formula>3.2</formula>
    </cfRule>
  </conditionalFormatting>
  <conditionalFormatting pivot="1" sqref="B14:B15 B31">
    <cfRule type="cellIs" dxfId="75" priority="22" operator="lessThanOrEqual">
      <formula>2</formula>
    </cfRule>
  </conditionalFormatting>
  <conditionalFormatting pivot="1" sqref="B16:B17 B32">
    <cfRule type="cellIs" dxfId="74" priority="21" operator="between">
      <formula>2</formula>
      <formula>3.2</formula>
    </cfRule>
  </conditionalFormatting>
  <conditionalFormatting pivot="1" sqref="B16:B17 B32">
    <cfRule type="cellIs" dxfId="73" priority="20" operator="greaterThanOrEqual">
      <formula>3.2</formula>
    </cfRule>
  </conditionalFormatting>
  <conditionalFormatting pivot="1" sqref="B16:B17 B32">
    <cfRule type="cellIs" dxfId="72" priority="19" operator="lessThanOrEqual">
      <formula>2</formula>
    </cfRule>
  </conditionalFormatting>
  <conditionalFormatting pivot="1" sqref="B18:B19 B33">
    <cfRule type="cellIs" dxfId="71" priority="18" operator="between">
      <formula>2</formula>
      <formula>3.2</formula>
    </cfRule>
  </conditionalFormatting>
  <conditionalFormatting pivot="1" sqref="B18:B19 B33">
    <cfRule type="cellIs" dxfId="70" priority="17" operator="greaterThanOrEqual">
      <formula>3.2</formula>
    </cfRule>
  </conditionalFormatting>
  <conditionalFormatting pivot="1" sqref="B18:B19 B33">
    <cfRule type="cellIs" dxfId="69" priority="16" operator="lessThanOrEqual">
      <formula>2</formula>
    </cfRule>
  </conditionalFormatting>
  <conditionalFormatting pivot="1" sqref="B20:B21 B34">
    <cfRule type="cellIs" dxfId="68" priority="15" operator="between">
      <formula>2</formula>
      <formula>3.2</formula>
    </cfRule>
  </conditionalFormatting>
  <conditionalFormatting pivot="1" sqref="B20:B21 B34">
    <cfRule type="cellIs" dxfId="67" priority="14" operator="greaterThanOrEqual">
      <formula>3.2</formula>
    </cfRule>
  </conditionalFormatting>
  <conditionalFormatting pivot="1" sqref="B20:B21 B34">
    <cfRule type="cellIs" dxfId="66" priority="13" operator="lessThanOrEqual">
      <formula>2</formula>
    </cfRule>
  </conditionalFormatting>
  <conditionalFormatting pivot="1" sqref="B22:B23 B35">
    <cfRule type="cellIs" dxfId="65" priority="12" operator="between">
      <formula>2</formula>
      <formula>3.2</formula>
    </cfRule>
  </conditionalFormatting>
  <conditionalFormatting pivot="1" sqref="B22:B23 B35">
    <cfRule type="cellIs" dxfId="64" priority="11" operator="greaterThanOrEqual">
      <formula>3.2</formula>
    </cfRule>
  </conditionalFormatting>
  <conditionalFormatting pivot="1" sqref="B22:B23 B35">
    <cfRule type="cellIs" dxfId="63" priority="10" operator="lessThanOrEqual">
      <formula>2</formula>
    </cfRule>
  </conditionalFormatting>
  <conditionalFormatting pivot="1" sqref="B24:B25 B36">
    <cfRule type="cellIs" dxfId="62" priority="9" operator="between">
      <formula>2</formula>
      <formula>3.2</formula>
    </cfRule>
  </conditionalFormatting>
  <conditionalFormatting pivot="1" sqref="B24:B25 B36">
    <cfRule type="cellIs" dxfId="61" priority="8" operator="greaterThanOrEqual">
      <formula>3.2</formula>
    </cfRule>
  </conditionalFormatting>
  <conditionalFormatting pivot="1" sqref="B24:B25 B36">
    <cfRule type="cellIs" dxfId="60" priority="7" operator="lessThanOrEqual">
      <formula>2</formula>
    </cfRule>
  </conditionalFormatting>
  <conditionalFormatting pivot="1" sqref="B6:B7 B27">
    <cfRule type="cellIs" dxfId="59" priority="6" operator="between">
      <formula>2</formula>
      <formula>3.2</formula>
    </cfRule>
  </conditionalFormatting>
  <conditionalFormatting pivot="1" sqref="B6:B7 B27">
    <cfRule type="cellIs" dxfId="58" priority="5" operator="greaterThanOrEqual">
      <formula>3.2</formula>
    </cfRule>
  </conditionalFormatting>
  <conditionalFormatting pivot="1" sqref="B6:B7 B27">
    <cfRule type="cellIs" dxfId="57" priority="4" operator="lessThanOrEqual">
      <formula>2</formula>
    </cfRule>
  </conditionalFormatting>
  <conditionalFormatting pivot="1" sqref="B12:B13 B30">
    <cfRule type="cellIs" dxfId="56" priority="3" operator="between">
      <formula>2</formula>
      <formula>3.2</formula>
    </cfRule>
  </conditionalFormatting>
  <conditionalFormatting pivot="1" sqref="B12:B13 B30">
    <cfRule type="cellIs" dxfId="55" priority="2" operator="greaterThanOrEqual">
      <formula>3.2</formula>
    </cfRule>
  </conditionalFormatting>
  <conditionalFormatting pivot="1" sqref="B12:B13 B30">
    <cfRule type="cellIs" dxfId="54" priority="1" operator="lessThanOrEqual">
      <formula>2</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E723-3EE0-4579-B0DD-FABE7766B9B3}">
  <dimension ref="A3:A36"/>
  <sheetViews>
    <sheetView workbookViewId="0">
      <selection activeCell="A17" sqref="A17"/>
    </sheetView>
  </sheetViews>
  <sheetFormatPr defaultRowHeight="15" x14ac:dyDescent="0.25"/>
  <cols>
    <col min="1" max="1" width="71.85546875" bestFit="1" customWidth="1"/>
    <col min="2" max="2" width="2" bestFit="1" customWidth="1"/>
    <col min="3" max="22" width="66.7109375" bestFit="1" customWidth="1"/>
    <col min="23" max="23" width="28.5703125" bestFit="1" customWidth="1"/>
    <col min="24" max="24" width="43.28515625" bestFit="1" customWidth="1"/>
    <col min="25" max="25" width="46" bestFit="1" customWidth="1"/>
    <col min="26" max="26" width="52.28515625" bestFit="1" customWidth="1"/>
    <col min="27" max="27" width="46" bestFit="1" customWidth="1"/>
    <col min="28" max="28" width="52.5703125" bestFit="1" customWidth="1"/>
    <col min="29" max="29" width="45.7109375" bestFit="1" customWidth="1"/>
    <col min="30" max="30" width="35.42578125" bestFit="1" customWidth="1"/>
    <col min="31" max="31" width="45.42578125" bestFit="1" customWidth="1"/>
    <col min="32" max="32" width="71.85546875" bestFit="1" customWidth="1"/>
    <col min="33" max="33" width="68.42578125" bestFit="1" customWidth="1"/>
  </cols>
  <sheetData>
    <row r="3" spans="1:1" x14ac:dyDescent="0.25">
      <c r="A3" s="4" t="s">
        <v>81</v>
      </c>
    </row>
    <row r="4" spans="1:1" x14ac:dyDescent="0.25">
      <c r="A4" s="5" t="s">
        <v>56</v>
      </c>
    </row>
    <row r="5" spans="1:1" x14ac:dyDescent="0.25">
      <c r="A5" s="6" t="s">
        <v>128</v>
      </c>
    </row>
    <row r="6" spans="1:1" x14ac:dyDescent="0.25">
      <c r="A6" s="5" t="s">
        <v>67</v>
      </c>
    </row>
    <row r="7" spans="1:1" x14ac:dyDescent="0.25">
      <c r="A7" s="6" t="s">
        <v>128</v>
      </c>
    </row>
    <row r="8" spans="1:1" x14ac:dyDescent="0.25">
      <c r="A8" s="5" t="s">
        <v>57</v>
      </c>
    </row>
    <row r="9" spans="1:1" x14ac:dyDescent="0.25">
      <c r="A9" s="6" t="s">
        <v>128</v>
      </c>
    </row>
    <row r="10" spans="1:1" x14ac:dyDescent="0.25">
      <c r="A10" s="5" t="s">
        <v>58</v>
      </c>
    </row>
    <row r="11" spans="1:1" x14ac:dyDescent="0.25">
      <c r="A11" s="6" t="s">
        <v>128</v>
      </c>
    </row>
    <row r="12" spans="1:1" x14ac:dyDescent="0.25">
      <c r="A12" s="5" t="s">
        <v>68</v>
      </c>
    </row>
    <row r="13" spans="1:1" x14ac:dyDescent="0.25">
      <c r="A13" s="6" t="s">
        <v>128</v>
      </c>
    </row>
    <row r="14" spans="1:1" x14ac:dyDescent="0.25">
      <c r="A14" s="5" t="s">
        <v>59</v>
      </c>
    </row>
    <row r="15" spans="1:1" x14ac:dyDescent="0.25">
      <c r="A15" s="6" t="s">
        <v>128</v>
      </c>
    </row>
    <row r="16" spans="1:1" x14ac:dyDescent="0.25">
      <c r="A16" s="5" t="s">
        <v>60</v>
      </c>
    </row>
    <row r="17" spans="1:1" x14ac:dyDescent="0.25">
      <c r="A17" s="6" t="s">
        <v>128</v>
      </c>
    </row>
    <row r="18" spans="1:1" x14ac:dyDescent="0.25">
      <c r="A18" s="5" t="s">
        <v>61</v>
      </c>
    </row>
    <row r="19" spans="1:1" x14ac:dyDescent="0.25">
      <c r="A19" s="6" t="s">
        <v>128</v>
      </c>
    </row>
    <row r="20" spans="1:1" x14ac:dyDescent="0.25">
      <c r="A20" s="5" t="s">
        <v>62</v>
      </c>
    </row>
    <row r="21" spans="1:1" x14ac:dyDescent="0.25">
      <c r="A21" s="6" t="s">
        <v>128</v>
      </c>
    </row>
    <row r="22" spans="1:1" x14ac:dyDescent="0.25">
      <c r="A22" s="5" t="s">
        <v>63</v>
      </c>
    </row>
    <row r="23" spans="1:1" x14ac:dyDescent="0.25">
      <c r="A23" s="6" t="s">
        <v>128</v>
      </c>
    </row>
    <row r="24" spans="1:1" x14ac:dyDescent="0.25">
      <c r="A24" s="5" t="s">
        <v>64</v>
      </c>
    </row>
    <row r="25" spans="1:1" x14ac:dyDescent="0.25">
      <c r="A25" s="6" t="s">
        <v>128</v>
      </c>
    </row>
    <row r="26" spans="1:1" x14ac:dyDescent="0.25">
      <c r="A26" s="5" t="s">
        <v>70</v>
      </c>
    </row>
    <row r="27" spans="1:1" x14ac:dyDescent="0.25">
      <c r="A27" s="5" t="s">
        <v>71</v>
      </c>
    </row>
    <row r="28" spans="1:1" x14ac:dyDescent="0.25">
      <c r="A28" s="5" t="s">
        <v>72</v>
      </c>
    </row>
    <row r="29" spans="1:1" x14ac:dyDescent="0.25">
      <c r="A29" s="5" t="s">
        <v>73</v>
      </c>
    </row>
    <row r="30" spans="1:1" x14ac:dyDescent="0.25">
      <c r="A30" s="5" t="s">
        <v>74</v>
      </c>
    </row>
    <row r="31" spans="1:1" x14ac:dyDescent="0.25">
      <c r="A31" s="5" t="s">
        <v>75</v>
      </c>
    </row>
    <row r="32" spans="1:1" x14ac:dyDescent="0.25">
      <c r="A32" s="5" t="s">
        <v>76</v>
      </c>
    </row>
    <row r="33" spans="1:1" x14ac:dyDescent="0.25">
      <c r="A33" s="5" t="s">
        <v>77</v>
      </c>
    </row>
    <row r="34" spans="1:1" x14ac:dyDescent="0.25">
      <c r="A34" s="5" t="s">
        <v>78</v>
      </c>
    </row>
    <row r="35" spans="1:1" x14ac:dyDescent="0.25">
      <c r="A35" s="5" t="s">
        <v>79</v>
      </c>
    </row>
    <row r="36" spans="1:1" x14ac:dyDescent="0.25">
      <c r="A36" s="5" t="s">
        <v>80</v>
      </c>
    </row>
  </sheetData>
  <conditionalFormatting pivot="1" sqref="B4:B5 B26">
    <cfRule type="cellIs" dxfId="53" priority="33" operator="between">
      <formula>2</formula>
      <formula>3.2</formula>
    </cfRule>
  </conditionalFormatting>
  <conditionalFormatting pivot="1" sqref="B4:B5 B26">
    <cfRule type="cellIs" dxfId="52" priority="32" operator="greaterThanOrEqual">
      <formula>3.2</formula>
    </cfRule>
  </conditionalFormatting>
  <conditionalFormatting pivot="1" sqref="B4:B5 B26">
    <cfRule type="cellIs" dxfId="51" priority="31" operator="lessThanOrEqual">
      <formula>2</formula>
    </cfRule>
  </conditionalFormatting>
  <conditionalFormatting pivot="1" sqref="B8:B9 B28">
    <cfRule type="cellIs" dxfId="50" priority="30" operator="between">
      <formula>2</formula>
      <formula>3.2</formula>
    </cfRule>
  </conditionalFormatting>
  <conditionalFormatting pivot="1" sqref="B8:B9 B28">
    <cfRule type="cellIs" dxfId="49" priority="29" operator="greaterThanOrEqual">
      <formula>3.2</formula>
    </cfRule>
  </conditionalFormatting>
  <conditionalFormatting pivot="1" sqref="B8:B9 B28">
    <cfRule type="cellIs" dxfId="48" priority="28" operator="lessThanOrEqual">
      <formula>2</formula>
    </cfRule>
  </conditionalFormatting>
  <conditionalFormatting pivot="1" sqref="B10:B11 B29">
    <cfRule type="cellIs" dxfId="47" priority="27" operator="between">
      <formula>2</formula>
      <formula>3.2</formula>
    </cfRule>
  </conditionalFormatting>
  <conditionalFormatting pivot="1" sqref="B10:B11 B29">
    <cfRule type="cellIs" dxfId="46" priority="26" operator="greaterThanOrEqual">
      <formula>3.2</formula>
    </cfRule>
  </conditionalFormatting>
  <conditionalFormatting pivot="1" sqref="B10:B11 B29">
    <cfRule type="cellIs" dxfId="45" priority="25" operator="lessThanOrEqual">
      <formula>2</formula>
    </cfRule>
  </conditionalFormatting>
  <conditionalFormatting pivot="1" sqref="B14:B15 B31">
    <cfRule type="cellIs" dxfId="44" priority="24" operator="between">
      <formula>2</formula>
      <formula>3.2</formula>
    </cfRule>
  </conditionalFormatting>
  <conditionalFormatting pivot="1" sqref="B14:B15 B31">
    <cfRule type="cellIs" dxfId="43" priority="23" operator="greaterThanOrEqual">
      <formula>3.2</formula>
    </cfRule>
  </conditionalFormatting>
  <conditionalFormatting pivot="1" sqref="B14:B15 B31">
    <cfRule type="cellIs" dxfId="42" priority="22" operator="lessThanOrEqual">
      <formula>2</formula>
    </cfRule>
  </conditionalFormatting>
  <conditionalFormatting pivot="1" sqref="B16:B17 B32">
    <cfRule type="cellIs" dxfId="41" priority="21" operator="between">
      <formula>2</formula>
      <formula>3.2</formula>
    </cfRule>
  </conditionalFormatting>
  <conditionalFormatting pivot="1" sqref="B16:B17 B32">
    <cfRule type="cellIs" dxfId="40" priority="20" operator="greaterThanOrEqual">
      <formula>3.2</formula>
    </cfRule>
  </conditionalFormatting>
  <conditionalFormatting pivot="1" sqref="B16:B17 B32">
    <cfRule type="cellIs" dxfId="39" priority="19" operator="lessThanOrEqual">
      <formula>2</formula>
    </cfRule>
  </conditionalFormatting>
  <conditionalFormatting pivot="1" sqref="B18:B19 B33">
    <cfRule type="cellIs" dxfId="38" priority="18" operator="between">
      <formula>2</formula>
      <formula>3.2</formula>
    </cfRule>
  </conditionalFormatting>
  <conditionalFormatting pivot="1" sqref="B18:B19 B33">
    <cfRule type="cellIs" dxfId="37" priority="17" operator="greaterThanOrEqual">
      <formula>3.2</formula>
    </cfRule>
  </conditionalFormatting>
  <conditionalFormatting pivot="1" sqref="B18:B19 B33">
    <cfRule type="cellIs" dxfId="36" priority="16" operator="lessThanOrEqual">
      <formula>2</formula>
    </cfRule>
  </conditionalFormatting>
  <conditionalFormatting pivot="1" sqref="B20:B21 B34">
    <cfRule type="cellIs" dxfId="35" priority="15" operator="between">
      <formula>2</formula>
      <formula>3.2</formula>
    </cfRule>
  </conditionalFormatting>
  <conditionalFormatting pivot="1" sqref="B20:B21 B34">
    <cfRule type="cellIs" dxfId="34" priority="14" operator="greaterThanOrEqual">
      <formula>3.2</formula>
    </cfRule>
  </conditionalFormatting>
  <conditionalFormatting pivot="1" sqref="B20:B21 B34">
    <cfRule type="cellIs" dxfId="33" priority="13" operator="lessThanOrEqual">
      <formula>2</formula>
    </cfRule>
  </conditionalFormatting>
  <conditionalFormatting pivot="1" sqref="B22:B23 B35">
    <cfRule type="cellIs" dxfId="32" priority="12" operator="between">
      <formula>2</formula>
      <formula>3.2</formula>
    </cfRule>
  </conditionalFormatting>
  <conditionalFormatting pivot="1" sqref="B22:B23 B35">
    <cfRule type="cellIs" dxfId="31" priority="11" operator="greaterThanOrEqual">
      <formula>3.2</formula>
    </cfRule>
  </conditionalFormatting>
  <conditionalFormatting pivot="1" sqref="B22:B23 B35">
    <cfRule type="cellIs" dxfId="30" priority="10" operator="lessThanOrEqual">
      <formula>2</formula>
    </cfRule>
  </conditionalFormatting>
  <conditionalFormatting pivot="1" sqref="B24:B25 B36">
    <cfRule type="cellIs" dxfId="29" priority="9" operator="between">
      <formula>2</formula>
      <formula>3.2</formula>
    </cfRule>
  </conditionalFormatting>
  <conditionalFormatting pivot="1" sqref="B24:B25 B36">
    <cfRule type="cellIs" dxfId="28" priority="8" operator="greaterThanOrEqual">
      <formula>3.2</formula>
    </cfRule>
  </conditionalFormatting>
  <conditionalFormatting pivot="1" sqref="B24:B25 B36">
    <cfRule type="cellIs" dxfId="27" priority="7" operator="lessThanOrEqual">
      <formula>2</formula>
    </cfRule>
  </conditionalFormatting>
  <conditionalFormatting pivot="1" sqref="B6:B7 B27">
    <cfRule type="cellIs" dxfId="26" priority="6" operator="between">
      <formula>2</formula>
      <formula>3.2</formula>
    </cfRule>
  </conditionalFormatting>
  <conditionalFormatting pivot="1" sqref="B6:B7 B27">
    <cfRule type="cellIs" dxfId="25" priority="5" operator="greaterThanOrEqual">
      <formula>3.2</formula>
    </cfRule>
  </conditionalFormatting>
  <conditionalFormatting pivot="1" sqref="B6:B7 B27">
    <cfRule type="cellIs" dxfId="24" priority="4" operator="lessThanOrEqual">
      <formula>2</formula>
    </cfRule>
  </conditionalFormatting>
  <conditionalFormatting pivot="1" sqref="B12:B13 B30">
    <cfRule type="cellIs" dxfId="23" priority="3" operator="between">
      <formula>2</formula>
      <formula>3.2</formula>
    </cfRule>
  </conditionalFormatting>
  <conditionalFormatting pivot="1" sqref="B12:B13 B30">
    <cfRule type="cellIs" dxfId="22" priority="2" operator="greaterThanOrEqual">
      <formula>3.2</formula>
    </cfRule>
  </conditionalFormatting>
  <conditionalFormatting pivot="1" sqref="B12:B13 B30">
    <cfRule type="cellIs" dxfId="21" priority="1" operator="lessThanOrEqual">
      <formula>2</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0BBA-60AE-4F7A-AA55-6AE706413B92}">
  <dimension ref="A4:B36"/>
  <sheetViews>
    <sheetView topLeftCell="A10" workbookViewId="0">
      <selection activeCell="A34" sqref="A34:C36"/>
      <pivotSelection pane="bottomRight" showHeader="1" activeRow="33" previousRow="33" click="1" r:id="rId2">
        <pivotArea type="all" dataOnly="0" outline="0" fieldPosition="0"/>
      </pivotSelection>
    </sheetView>
  </sheetViews>
  <sheetFormatPr defaultRowHeight="15" x14ac:dyDescent="0.25"/>
  <cols>
    <col min="1" max="1" width="32.7109375" bestFit="1" customWidth="1"/>
    <col min="2" max="2" width="16.28515625" bestFit="1" customWidth="1"/>
    <col min="3" max="3" width="22.5703125" bestFit="1" customWidth="1"/>
    <col min="4" max="4" width="11.28515625" bestFit="1" customWidth="1"/>
    <col min="5" max="10" width="63.42578125" bestFit="1" customWidth="1"/>
  </cols>
  <sheetData>
    <row r="4" spans="1:2" x14ac:dyDescent="0.25">
      <c r="B4" s="4" t="s">
        <v>69</v>
      </c>
    </row>
    <row r="5" spans="1:2" x14ac:dyDescent="0.25">
      <c r="B5" t="s">
        <v>128</v>
      </c>
    </row>
    <row r="6" spans="1:2" x14ac:dyDescent="0.25">
      <c r="A6" t="s">
        <v>85</v>
      </c>
    </row>
    <row r="14" spans="1:2" x14ac:dyDescent="0.25">
      <c r="B14" s="4" t="s">
        <v>69</v>
      </c>
    </row>
    <row r="15" spans="1:2" x14ac:dyDescent="0.25">
      <c r="B15" t="s">
        <v>128</v>
      </c>
    </row>
    <row r="16" spans="1:2" x14ac:dyDescent="0.25">
      <c r="A16" t="s">
        <v>87</v>
      </c>
    </row>
    <row r="24" spans="1:2" x14ac:dyDescent="0.25">
      <c r="B24" s="4" t="s">
        <v>69</v>
      </c>
    </row>
    <row r="25" spans="1:2" x14ac:dyDescent="0.25">
      <c r="B25" t="s">
        <v>128</v>
      </c>
    </row>
    <row r="26" spans="1:2" x14ac:dyDescent="0.25">
      <c r="A26" t="s">
        <v>88</v>
      </c>
    </row>
    <row r="34" spans="1:2" x14ac:dyDescent="0.25">
      <c r="B34" s="4" t="s">
        <v>69</v>
      </c>
    </row>
    <row r="35" spans="1:2" x14ac:dyDescent="0.25">
      <c r="B35" t="s">
        <v>128</v>
      </c>
    </row>
    <row r="36" spans="1:2" x14ac:dyDescent="0.25">
      <c r="A36" t="s">
        <v>89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F19D-872B-4EF6-AFD8-4118008285AF}">
  <dimension ref="A1:N2"/>
  <sheetViews>
    <sheetView workbookViewId="0">
      <selection sqref="A1:N23"/>
    </sheetView>
  </sheetViews>
  <sheetFormatPr defaultRowHeight="15" x14ac:dyDescent="0.25"/>
  <cols>
    <col min="1" max="1" width="13.140625" bestFit="1" customWidth="1"/>
    <col min="2" max="2" width="9.140625" bestFit="1" customWidth="1"/>
    <col min="3" max="3" width="61.28515625" bestFit="1" customWidth="1"/>
    <col min="4" max="4" width="9.28515625" bestFit="1" customWidth="1"/>
    <col min="5" max="5" width="7.28515625" bestFit="1" customWidth="1"/>
    <col min="6" max="6" width="13.5703125" bestFit="1" customWidth="1"/>
    <col min="7" max="7" width="26.85546875" bestFit="1" customWidth="1"/>
    <col min="8" max="8" width="11" bestFit="1" customWidth="1"/>
    <col min="9" max="9" width="7.42578125" bestFit="1" customWidth="1"/>
    <col min="10" max="10" width="13.5703125" bestFit="1" customWidth="1"/>
    <col min="11" max="11" width="20.5703125" bestFit="1" customWidth="1"/>
    <col min="12" max="12" width="13.85546875" bestFit="1" customWidth="1"/>
    <col min="13" max="13" width="11.42578125" bestFit="1" customWidth="1"/>
    <col min="14" max="14" width="8.42578125" customWidth="1"/>
  </cols>
  <sheetData>
    <row r="1" spans="1:14" x14ac:dyDescent="0.25">
      <c r="A1" t="s">
        <v>0</v>
      </c>
      <c r="B1" t="s">
        <v>55</v>
      </c>
      <c r="C1" t="s">
        <v>2</v>
      </c>
      <c r="D1" t="s">
        <v>53</v>
      </c>
      <c r="E1" t="s">
        <v>54</v>
      </c>
      <c r="F1" t="s">
        <v>36</v>
      </c>
      <c r="G1" t="s">
        <v>37</v>
      </c>
      <c r="H1" t="s">
        <v>38</v>
      </c>
      <c r="I1" t="s">
        <v>39</v>
      </c>
      <c r="J1" t="s">
        <v>40</v>
      </c>
      <c r="K1" t="s">
        <v>41</v>
      </c>
      <c r="L1" t="s">
        <v>42</v>
      </c>
      <c r="M1" t="s">
        <v>106</v>
      </c>
      <c r="N1" t="s">
        <v>107</v>
      </c>
    </row>
    <row r="2" spans="1:14" x14ac:dyDescent="0.25">
      <c r="A2" s="2"/>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9C31-E49D-44FD-8018-C314427D739D}">
  <dimension ref="A1:W2"/>
  <sheetViews>
    <sheetView workbookViewId="0">
      <selection sqref="A1:W3"/>
    </sheetView>
  </sheetViews>
  <sheetFormatPr defaultRowHeight="15" x14ac:dyDescent="0.25"/>
  <cols>
    <col min="1" max="1" width="13.140625" bestFit="1" customWidth="1"/>
    <col min="2" max="2" width="9.140625" bestFit="1" customWidth="1"/>
    <col min="3" max="3" width="61.28515625" bestFit="1" customWidth="1"/>
    <col min="4" max="4" width="9.28515625" bestFit="1" customWidth="1"/>
    <col min="5" max="5" width="7.28515625" bestFit="1" customWidth="1"/>
    <col min="6" max="6" width="13.5703125" bestFit="1" customWidth="1"/>
    <col min="7" max="7" width="26.85546875" bestFit="1" customWidth="1"/>
    <col min="8" max="8" width="11" bestFit="1" customWidth="1"/>
    <col min="9" max="9" width="7.42578125" bestFit="1" customWidth="1"/>
    <col min="10" max="10" width="13.5703125" bestFit="1" customWidth="1"/>
    <col min="11" max="11" width="20.5703125" bestFit="1" customWidth="1"/>
    <col min="12" max="12" width="13.85546875" bestFit="1" customWidth="1"/>
    <col min="13" max="13" width="25.42578125" bestFit="1" customWidth="1"/>
    <col min="14" max="14" width="40" bestFit="1" customWidth="1"/>
    <col min="15" max="15" width="42.85546875" bestFit="1" customWidth="1"/>
    <col min="16" max="16" width="49.140625" bestFit="1" customWidth="1"/>
    <col min="17" max="17" width="42.85546875" bestFit="1" customWidth="1"/>
    <col min="18" max="18" width="49.42578125" bestFit="1" customWidth="1"/>
    <col min="19" max="19" width="42.5703125" bestFit="1" customWidth="1"/>
    <col min="20" max="20" width="32.28515625" bestFit="1" customWidth="1"/>
    <col min="21" max="21" width="42.28515625" bestFit="1" customWidth="1"/>
    <col min="22" max="22" width="68.5703125" bestFit="1" customWidth="1"/>
    <col min="23" max="23" width="65.28515625" bestFit="1" customWidth="1"/>
    <col min="24" max="24" width="68.5703125" bestFit="1" customWidth="1"/>
    <col min="25" max="25" width="65.28515625" bestFit="1" customWidth="1"/>
    <col min="26" max="26" width="65.28515625" customWidth="1"/>
    <col min="27" max="27" width="67.140625" bestFit="1" customWidth="1"/>
    <col min="28" max="28" width="44.85546875" bestFit="1" customWidth="1"/>
    <col min="29" max="29" width="50.140625" bestFit="1" customWidth="1"/>
    <col min="30" max="30" width="42.28515625" bestFit="1" customWidth="1"/>
    <col min="31" max="31" width="68.5703125" bestFit="1" customWidth="1"/>
    <col min="32" max="32" width="65.28515625" customWidth="1"/>
    <col min="33" max="33" width="67.140625" bestFit="1" customWidth="1"/>
    <col min="34" max="34" width="44.85546875" bestFit="1" customWidth="1"/>
    <col min="35" max="35" width="50.140625" bestFit="1" customWidth="1"/>
  </cols>
  <sheetData>
    <row r="1" spans="1:23" x14ac:dyDescent="0.25">
      <c r="A1" t="s">
        <v>0</v>
      </c>
      <c r="B1" t="s">
        <v>55</v>
      </c>
      <c r="C1" t="s">
        <v>2</v>
      </c>
      <c r="D1" t="s">
        <v>53</v>
      </c>
      <c r="E1" t="s">
        <v>54</v>
      </c>
      <c r="F1" t="s">
        <v>36</v>
      </c>
      <c r="G1" t="s">
        <v>37</v>
      </c>
      <c r="H1" t="s">
        <v>38</v>
      </c>
      <c r="I1" t="s">
        <v>39</v>
      </c>
      <c r="J1" t="s">
        <v>40</v>
      </c>
      <c r="K1" t="s">
        <v>41</v>
      </c>
      <c r="L1" t="s">
        <v>42</v>
      </c>
      <c r="M1" t="s">
        <v>43</v>
      </c>
      <c r="N1" t="s">
        <v>65</v>
      </c>
      <c r="O1" t="s">
        <v>44</v>
      </c>
      <c r="P1" t="s">
        <v>45</v>
      </c>
      <c r="Q1" t="s">
        <v>66</v>
      </c>
      <c r="R1" t="s">
        <v>46</v>
      </c>
      <c r="S1" t="s">
        <v>47</v>
      </c>
      <c r="T1" t="s">
        <v>48</v>
      </c>
      <c r="U1" t="s">
        <v>49</v>
      </c>
      <c r="V1" t="s">
        <v>50</v>
      </c>
      <c r="W1" t="s">
        <v>51</v>
      </c>
    </row>
    <row r="2" spans="1:23" x14ac:dyDescent="0.25">
      <c r="A2" s="2"/>
    </row>
  </sheetData>
  <phoneticPr fontId="2" type="noConversion"/>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A5D55-B671-4188-B494-FCDE3663F154}">
  <dimension ref="A1:K8"/>
  <sheetViews>
    <sheetView workbookViewId="0">
      <selection activeCell="K6" sqref="K6"/>
    </sheetView>
  </sheetViews>
  <sheetFormatPr defaultRowHeight="15" x14ac:dyDescent="0.25"/>
  <cols>
    <col min="1" max="1" width="9.140625" bestFit="1" customWidth="1"/>
    <col min="3" max="3" width="13.5703125" bestFit="1" customWidth="1"/>
  </cols>
  <sheetData>
    <row r="1" spans="1:11" x14ac:dyDescent="0.25">
      <c r="A1" t="s">
        <v>55</v>
      </c>
      <c r="C1" t="s">
        <v>36</v>
      </c>
      <c r="E1" t="s">
        <v>108</v>
      </c>
      <c r="G1" t="s">
        <v>38</v>
      </c>
      <c r="I1" t="s">
        <v>39</v>
      </c>
      <c r="K1" t="s">
        <v>117</v>
      </c>
    </row>
    <row r="2" spans="1:11" x14ac:dyDescent="0.25">
      <c r="E2" t="s">
        <v>109</v>
      </c>
      <c r="G2" t="s">
        <v>103</v>
      </c>
      <c r="I2" t="s">
        <v>113</v>
      </c>
      <c r="K2" s="9">
        <v>3</v>
      </c>
    </row>
    <row r="3" spans="1:11" x14ac:dyDescent="0.25">
      <c r="E3" t="s">
        <v>99</v>
      </c>
      <c r="G3" t="s">
        <v>100</v>
      </c>
      <c r="I3" t="s">
        <v>114</v>
      </c>
      <c r="K3" s="9">
        <v>4</v>
      </c>
    </row>
    <row r="4" spans="1:11" x14ac:dyDescent="0.25">
      <c r="E4" t="s">
        <v>110</v>
      </c>
      <c r="G4" t="s">
        <v>112</v>
      </c>
      <c r="I4" t="s">
        <v>115</v>
      </c>
      <c r="K4" s="9">
        <v>5</v>
      </c>
    </row>
    <row r="5" spans="1:11" x14ac:dyDescent="0.25">
      <c r="E5" t="s">
        <v>111</v>
      </c>
      <c r="I5" t="s">
        <v>116</v>
      </c>
      <c r="K5" s="9">
        <v>6</v>
      </c>
    </row>
    <row r="6" spans="1:11" x14ac:dyDescent="0.25">
      <c r="I6" t="s">
        <v>101</v>
      </c>
      <c r="K6" t="s">
        <v>112</v>
      </c>
    </row>
    <row r="7" spans="1:11" x14ac:dyDescent="0.25">
      <c r="I7" t="s">
        <v>104</v>
      </c>
    </row>
    <row r="8" spans="1:11" x14ac:dyDescent="0.25">
      <c r="I8" t="s">
        <v>112</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AF0B-E4C9-4A51-A9AC-485835C4416D}">
  <dimension ref="A3:A14"/>
  <sheetViews>
    <sheetView workbookViewId="0">
      <selection activeCell="A3" sqref="A3:K4"/>
    </sheetView>
  </sheetViews>
  <sheetFormatPr defaultRowHeight="15" x14ac:dyDescent="0.25"/>
  <cols>
    <col min="1" max="1" width="66.7109375" bestFit="1" customWidth="1"/>
    <col min="2" max="2" width="2" bestFit="1" customWidth="1"/>
  </cols>
  <sheetData>
    <row r="3" spans="1:1" x14ac:dyDescent="0.25">
      <c r="A3" s="4" t="s">
        <v>90</v>
      </c>
    </row>
    <row r="4" spans="1:1" x14ac:dyDescent="0.25">
      <c r="A4" s="5" t="s">
        <v>56</v>
      </c>
    </row>
    <row r="5" spans="1:1" x14ac:dyDescent="0.25">
      <c r="A5" s="5" t="s">
        <v>67</v>
      </c>
    </row>
    <row r="6" spans="1:1" x14ac:dyDescent="0.25">
      <c r="A6" s="5" t="s">
        <v>57</v>
      </c>
    </row>
    <row r="7" spans="1:1" x14ac:dyDescent="0.25">
      <c r="A7" s="5" t="s">
        <v>58</v>
      </c>
    </row>
    <row r="8" spans="1:1" x14ac:dyDescent="0.25">
      <c r="A8" s="5" t="s">
        <v>68</v>
      </c>
    </row>
    <row r="9" spans="1:1" x14ac:dyDescent="0.25">
      <c r="A9" s="5" t="s">
        <v>59</v>
      </c>
    </row>
    <row r="10" spans="1:1" x14ac:dyDescent="0.25">
      <c r="A10" s="5" t="s">
        <v>60</v>
      </c>
    </row>
    <row r="11" spans="1:1" x14ac:dyDescent="0.25">
      <c r="A11" s="5" t="s">
        <v>61</v>
      </c>
    </row>
    <row r="12" spans="1:1" x14ac:dyDescent="0.25">
      <c r="A12" s="5" t="s">
        <v>62</v>
      </c>
    </row>
    <row r="13" spans="1:1" x14ac:dyDescent="0.25">
      <c r="A13" s="5" t="s">
        <v>63</v>
      </c>
    </row>
    <row r="14" spans="1:1" x14ac:dyDescent="0.25">
      <c r="A14" s="5" t="s">
        <v>64</v>
      </c>
    </row>
  </sheetData>
  <conditionalFormatting pivot="1" sqref="B4">
    <cfRule type="cellIs" dxfId="608" priority="33" operator="between">
      <formula>2</formula>
      <formula>3.2</formula>
    </cfRule>
  </conditionalFormatting>
  <conditionalFormatting pivot="1" sqref="B4">
    <cfRule type="cellIs" dxfId="607" priority="32" operator="greaterThanOrEqual">
      <formula>3.2</formula>
    </cfRule>
  </conditionalFormatting>
  <conditionalFormatting pivot="1" sqref="B4">
    <cfRule type="cellIs" dxfId="606" priority="31" operator="lessThanOrEqual">
      <formula>2</formula>
    </cfRule>
  </conditionalFormatting>
  <conditionalFormatting pivot="1" sqref="B6">
    <cfRule type="cellIs" dxfId="605" priority="30" operator="between">
      <formula>2</formula>
      <formula>3.2</formula>
    </cfRule>
  </conditionalFormatting>
  <conditionalFormatting pivot="1" sqref="B6">
    <cfRule type="cellIs" dxfId="604" priority="29" operator="greaterThanOrEqual">
      <formula>3.2</formula>
    </cfRule>
  </conditionalFormatting>
  <conditionalFormatting pivot="1" sqref="B6">
    <cfRule type="cellIs" dxfId="603" priority="28" operator="lessThanOrEqual">
      <formula>2</formula>
    </cfRule>
  </conditionalFormatting>
  <conditionalFormatting pivot="1" sqref="B7">
    <cfRule type="cellIs" dxfId="602" priority="27" operator="between">
      <formula>2</formula>
      <formula>3.2</formula>
    </cfRule>
  </conditionalFormatting>
  <conditionalFormatting pivot="1" sqref="B7">
    <cfRule type="cellIs" dxfId="601" priority="26" operator="greaterThanOrEqual">
      <formula>3.2</formula>
    </cfRule>
  </conditionalFormatting>
  <conditionalFormatting pivot="1" sqref="B7">
    <cfRule type="cellIs" dxfId="600" priority="25" operator="lessThanOrEqual">
      <formula>2</formula>
    </cfRule>
  </conditionalFormatting>
  <conditionalFormatting pivot="1" sqref="B9">
    <cfRule type="cellIs" dxfId="599" priority="24" operator="between">
      <formula>2</formula>
      <formula>3.2</formula>
    </cfRule>
  </conditionalFormatting>
  <conditionalFormatting pivot="1" sqref="B9">
    <cfRule type="cellIs" dxfId="598" priority="23" operator="greaterThanOrEqual">
      <formula>3.2</formula>
    </cfRule>
  </conditionalFormatting>
  <conditionalFormatting pivot="1" sqref="B9">
    <cfRule type="cellIs" dxfId="597" priority="22" operator="lessThanOrEqual">
      <formula>2</formula>
    </cfRule>
  </conditionalFormatting>
  <conditionalFormatting pivot="1" sqref="B10">
    <cfRule type="cellIs" dxfId="596" priority="21" operator="between">
      <formula>2</formula>
      <formula>3.2</formula>
    </cfRule>
  </conditionalFormatting>
  <conditionalFormatting pivot="1" sqref="B10">
    <cfRule type="cellIs" dxfId="595" priority="20" operator="greaterThanOrEqual">
      <formula>3.2</formula>
    </cfRule>
  </conditionalFormatting>
  <conditionalFormatting pivot="1" sqref="B10">
    <cfRule type="cellIs" dxfId="594" priority="19" operator="lessThanOrEqual">
      <formula>2</formula>
    </cfRule>
  </conditionalFormatting>
  <conditionalFormatting pivot="1" sqref="B11">
    <cfRule type="cellIs" dxfId="593" priority="18" operator="between">
      <formula>2</formula>
      <formula>3.2</formula>
    </cfRule>
  </conditionalFormatting>
  <conditionalFormatting pivot="1" sqref="B11">
    <cfRule type="cellIs" dxfId="592" priority="17" operator="greaterThanOrEqual">
      <formula>3.2</formula>
    </cfRule>
  </conditionalFormatting>
  <conditionalFormatting pivot="1" sqref="B11">
    <cfRule type="cellIs" dxfId="591" priority="16" operator="lessThanOrEqual">
      <formula>2</formula>
    </cfRule>
  </conditionalFormatting>
  <conditionalFormatting pivot="1" sqref="B12">
    <cfRule type="cellIs" dxfId="590" priority="15" operator="between">
      <formula>2</formula>
      <formula>3.2</formula>
    </cfRule>
  </conditionalFormatting>
  <conditionalFormatting pivot="1" sqref="B12">
    <cfRule type="cellIs" dxfId="589" priority="14" operator="greaterThanOrEqual">
      <formula>3.2</formula>
    </cfRule>
  </conditionalFormatting>
  <conditionalFormatting pivot="1" sqref="B12">
    <cfRule type="cellIs" dxfId="588" priority="13" operator="lessThanOrEqual">
      <formula>2</formula>
    </cfRule>
  </conditionalFormatting>
  <conditionalFormatting pivot="1" sqref="B13">
    <cfRule type="cellIs" dxfId="587" priority="12" operator="between">
      <formula>2</formula>
      <formula>3.2</formula>
    </cfRule>
  </conditionalFormatting>
  <conditionalFormatting pivot="1" sqref="B13">
    <cfRule type="cellIs" dxfId="586" priority="11" operator="greaterThanOrEqual">
      <formula>3.2</formula>
    </cfRule>
  </conditionalFormatting>
  <conditionalFormatting pivot="1" sqref="B13">
    <cfRule type="cellIs" dxfId="585" priority="10" operator="lessThanOrEqual">
      <formula>2</formula>
    </cfRule>
  </conditionalFormatting>
  <conditionalFormatting pivot="1" sqref="B14">
    <cfRule type="cellIs" dxfId="584" priority="9" operator="between">
      <formula>2</formula>
      <formula>3.2</formula>
    </cfRule>
  </conditionalFormatting>
  <conditionalFormatting pivot="1" sqref="B14">
    <cfRule type="cellIs" dxfId="583" priority="8" operator="greaterThanOrEqual">
      <formula>3.2</formula>
    </cfRule>
  </conditionalFormatting>
  <conditionalFormatting pivot="1" sqref="B14">
    <cfRule type="cellIs" dxfId="582" priority="7" operator="lessThanOrEqual">
      <formula>2</formula>
    </cfRule>
  </conditionalFormatting>
  <conditionalFormatting pivot="1" sqref="B5">
    <cfRule type="cellIs" dxfId="581" priority="6" operator="between">
      <formula>2</formula>
      <formula>3.2</formula>
    </cfRule>
  </conditionalFormatting>
  <conditionalFormatting pivot="1" sqref="B5">
    <cfRule type="cellIs" dxfId="580" priority="5" operator="greaterThanOrEqual">
      <formula>3.2</formula>
    </cfRule>
  </conditionalFormatting>
  <conditionalFormatting pivot="1" sqref="B5">
    <cfRule type="cellIs" dxfId="579" priority="4" operator="lessThanOrEqual">
      <formula>2</formula>
    </cfRule>
  </conditionalFormatting>
  <conditionalFormatting pivot="1" sqref="B8">
    <cfRule type="cellIs" dxfId="578" priority="3" operator="between">
      <formula>2</formula>
      <formula>3.2</formula>
    </cfRule>
  </conditionalFormatting>
  <conditionalFormatting pivot="1" sqref="B8">
    <cfRule type="cellIs" dxfId="577" priority="2" operator="greaterThanOrEqual">
      <formula>3.2</formula>
    </cfRule>
  </conditionalFormatting>
  <conditionalFormatting pivot="1" sqref="B8">
    <cfRule type="cellIs" dxfId="576" priority="1" operator="lessThanOrEqual">
      <formula>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69B77-E0E3-413F-A149-4EDEC372542B}">
  <dimension ref="A1:Y33"/>
  <sheetViews>
    <sheetView showGridLines="0" tabSelected="1" workbookViewId="0">
      <selection activeCell="A35" sqref="A35"/>
    </sheetView>
  </sheetViews>
  <sheetFormatPr defaultRowHeight="15" x14ac:dyDescent="0.25"/>
  <sheetData>
    <row r="1" spans="1:25" x14ac:dyDescent="0.25">
      <c r="A1" s="20" t="s">
        <v>129</v>
      </c>
      <c r="B1" s="21"/>
      <c r="C1" s="21"/>
      <c r="D1" s="21"/>
      <c r="E1" s="21"/>
      <c r="F1" s="21"/>
      <c r="G1" s="21"/>
      <c r="H1" s="21"/>
      <c r="I1" s="21"/>
      <c r="J1" s="21"/>
      <c r="K1" s="21"/>
      <c r="L1" s="21"/>
      <c r="M1" s="21"/>
      <c r="N1" s="21"/>
      <c r="O1" s="21"/>
      <c r="P1" s="21"/>
      <c r="Q1" s="21"/>
      <c r="R1" s="21"/>
      <c r="S1" s="21"/>
      <c r="T1" s="21"/>
      <c r="U1" s="21"/>
      <c r="V1" s="21"/>
      <c r="W1" s="21"/>
      <c r="X1" s="21"/>
      <c r="Y1" s="21"/>
    </row>
    <row r="2" spans="1:25" x14ac:dyDescent="0.25">
      <c r="A2" s="21"/>
      <c r="B2" s="21"/>
      <c r="C2" s="21"/>
      <c r="D2" s="21"/>
      <c r="E2" s="21"/>
      <c r="F2" s="21"/>
      <c r="G2" s="21"/>
      <c r="H2" s="21"/>
      <c r="I2" s="21"/>
      <c r="J2" s="21"/>
      <c r="K2" s="21"/>
      <c r="L2" s="21"/>
      <c r="M2" s="21"/>
      <c r="N2" s="21"/>
      <c r="O2" s="21"/>
      <c r="P2" s="21"/>
      <c r="Q2" s="21"/>
      <c r="R2" s="21"/>
      <c r="S2" s="21"/>
      <c r="T2" s="21"/>
      <c r="U2" s="21"/>
      <c r="V2" s="21"/>
      <c r="W2" s="21"/>
      <c r="X2" s="21"/>
      <c r="Y2" s="21"/>
    </row>
    <row r="3" spans="1:25" x14ac:dyDescent="0.25">
      <c r="A3" s="21"/>
      <c r="B3" s="21"/>
      <c r="C3" s="21"/>
      <c r="D3" s="21"/>
      <c r="E3" s="21"/>
      <c r="F3" s="21"/>
      <c r="G3" s="21"/>
      <c r="H3" s="21"/>
      <c r="I3" s="21"/>
      <c r="J3" s="21"/>
      <c r="K3" s="21"/>
      <c r="L3" s="21"/>
      <c r="M3" s="21"/>
      <c r="N3" s="21"/>
      <c r="O3" s="21"/>
      <c r="P3" s="21"/>
      <c r="Q3" s="21"/>
      <c r="R3" s="21"/>
      <c r="S3" s="21"/>
      <c r="T3" s="21"/>
      <c r="U3" s="21"/>
      <c r="V3" s="21"/>
      <c r="W3" s="21"/>
      <c r="X3" s="21"/>
      <c r="Y3" s="21"/>
    </row>
    <row r="4" spans="1:25" x14ac:dyDescent="0.25">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25">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25">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25">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25">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25">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25">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25">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25">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25">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25">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25">
      <c r="A15" s="21"/>
      <c r="B15" s="21"/>
      <c r="C15" s="21"/>
      <c r="D15" s="21"/>
      <c r="E15" s="21"/>
      <c r="F15" s="21"/>
      <c r="G15" s="21"/>
      <c r="H15" s="21"/>
      <c r="I15" s="21"/>
      <c r="J15" s="21"/>
      <c r="K15" s="21"/>
      <c r="L15" s="21"/>
      <c r="M15" s="21"/>
      <c r="N15" s="21"/>
      <c r="O15" s="21"/>
      <c r="P15" s="21"/>
      <c r="Q15" s="21"/>
      <c r="R15" s="21"/>
      <c r="S15" s="21"/>
      <c r="T15" s="21"/>
      <c r="U15" s="21"/>
      <c r="V15" s="21"/>
      <c r="W15" s="21"/>
      <c r="X15" s="21"/>
      <c r="Y15" s="21"/>
    </row>
    <row r="16" spans="1:25" x14ac:dyDescent="0.25">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x14ac:dyDescent="0.25">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x14ac:dyDescent="0.25">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x14ac:dyDescent="0.25">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x14ac:dyDescent="0.25">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x14ac:dyDescent="0.25">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sheetData>
  <sheetProtection algorithmName="SHA-512" hashValue="WrNYBoDy1L9cKL+hkPKgTIAiZFyrmIB3fOOePUWoCIeis8apbdba5KoHijYwxyUAfi4KEiLrwav4F0uQaMl0Pw==" saltValue="w28mMG7E0/HsUWV+rQ0ovA==" spinCount="100000" sheet="1" objects="1" scenarios="1" selectLockedCells="1"/>
  <mergeCells count="1">
    <mergeCell ref="A1:Y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9FAF6-7A2A-48D5-948E-13D7703620F4}">
  <dimension ref="A1:AK103"/>
  <sheetViews>
    <sheetView workbookViewId="0">
      <selection activeCell="A2" sqref="A2"/>
    </sheetView>
  </sheetViews>
  <sheetFormatPr defaultRowHeight="15" x14ac:dyDescent="0.25"/>
  <cols>
    <col min="1" max="1" width="14.85546875" style="3" bestFit="1" customWidth="1"/>
    <col min="2" max="3" width="9.140625" style="3"/>
    <col min="4" max="4" width="38.28515625" style="3" customWidth="1"/>
    <col min="5" max="5" width="23.42578125" style="3" customWidth="1"/>
    <col min="6" max="6" width="19.28515625" style="3" customWidth="1"/>
    <col min="7" max="7" width="54.28515625" style="3" customWidth="1"/>
    <col min="8" max="8" width="62.85546875" style="3" customWidth="1"/>
    <col min="9" max="9" width="23.42578125" style="3" customWidth="1"/>
    <col min="10" max="10" width="16.140625" style="3" customWidth="1"/>
    <col min="11" max="11" width="30.28515625" style="3" customWidth="1"/>
    <col min="12" max="12" width="32.85546875" style="3" customWidth="1"/>
    <col min="13" max="13" width="38.85546875" style="3" customWidth="1"/>
    <col min="14" max="14" width="33" style="3" customWidth="1"/>
    <col min="15" max="15" width="39.140625" style="3" customWidth="1"/>
    <col min="16" max="16" width="32.7109375" style="3" customWidth="1"/>
    <col min="17" max="17" width="22.7109375" style="3" customWidth="1"/>
    <col min="18" max="18" width="32.42578125" style="3" customWidth="1"/>
    <col min="19" max="19" width="57.85546875" style="3" customWidth="1"/>
    <col min="20" max="20" width="54.5703125" style="3" customWidth="1"/>
    <col min="21" max="21" width="50.28515625" style="3" customWidth="1"/>
    <col min="22" max="22" width="47.85546875" style="3" customWidth="1"/>
    <col min="23" max="23" width="21.5703125" style="3" customWidth="1"/>
    <col min="24" max="24" width="22.85546875" style="3" customWidth="1"/>
    <col min="25" max="25" width="37.7109375" style="3" customWidth="1"/>
    <col min="26" max="26" width="35.28515625" style="3" customWidth="1"/>
    <col min="27" max="27" width="50.7109375" style="3" customWidth="1"/>
    <col min="28" max="28" width="38.42578125" style="3" customWidth="1"/>
    <col min="29" max="29" width="51.28515625" style="3" customWidth="1"/>
    <col min="30" max="30" width="40.28515625" style="3" customWidth="1"/>
    <col min="31" max="31" width="34.7109375" style="3" customWidth="1"/>
    <col min="32" max="32" width="39.140625" style="3" customWidth="1"/>
    <col min="33" max="33" width="62.7109375" style="3" customWidth="1"/>
    <col min="34" max="37" width="9.140625" style="3"/>
    <col min="38" max="16384" width="9.140625" style="1"/>
  </cols>
  <sheetData>
    <row r="1" spans="1:37" ht="129" thickBot="1" x14ac:dyDescent="0.3">
      <c r="A1" s="14"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c r="AG1" s="14" t="s">
        <v>32</v>
      </c>
      <c r="AH1" s="14" t="s">
        <v>33</v>
      </c>
      <c r="AI1" s="14" t="s">
        <v>34</v>
      </c>
      <c r="AJ1" s="14" t="s">
        <v>35</v>
      </c>
      <c r="AK1" s="15" t="s">
        <v>52</v>
      </c>
    </row>
    <row r="2" spans="1:37" ht="15.75" thickBot="1" x14ac:dyDescent="0.3">
      <c r="A2" s="16"/>
      <c r="B2" s="14"/>
      <c r="C2" s="14"/>
      <c r="D2" s="14"/>
      <c r="E2" s="14"/>
      <c r="F2" s="14"/>
      <c r="G2" s="14"/>
      <c r="H2" s="14"/>
      <c r="I2" s="17"/>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ht="15.75" thickBot="1" x14ac:dyDescent="0.3">
      <c r="A3" s="16"/>
      <c r="B3" s="14"/>
      <c r="C3" s="14"/>
      <c r="D3" s="14"/>
      <c r="E3" s="14"/>
      <c r="F3" s="14"/>
      <c r="G3" s="14"/>
      <c r="H3" s="14"/>
      <c r="I3" s="14"/>
      <c r="J3" s="14"/>
      <c r="K3" s="14"/>
      <c r="L3" s="14"/>
      <c r="M3" s="14"/>
      <c r="N3" s="14"/>
      <c r="O3" s="14"/>
      <c r="P3" s="14"/>
      <c r="Q3" s="14"/>
      <c r="R3" s="14"/>
      <c r="S3" s="14"/>
      <c r="T3" s="14"/>
      <c r="U3" s="14"/>
      <c r="V3" s="14"/>
      <c r="W3" s="14"/>
      <c r="X3" s="15"/>
      <c r="Y3" s="14"/>
      <c r="Z3" s="17"/>
      <c r="AA3" s="14"/>
      <c r="AB3" s="14"/>
      <c r="AC3" s="14"/>
      <c r="AD3" s="14"/>
      <c r="AE3" s="14"/>
      <c r="AF3" s="14"/>
      <c r="AG3" s="14"/>
      <c r="AH3" s="14"/>
      <c r="AI3" s="14"/>
      <c r="AJ3" s="14"/>
      <c r="AK3" s="14"/>
    </row>
    <row r="4" spans="1:37" ht="15.75" thickBot="1" x14ac:dyDescent="0.3">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ht="15.75" thickBot="1" x14ac:dyDescent="0.3">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5.75" thickBot="1" x14ac:dyDescent="0.3">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15.75" thickBot="1" x14ac:dyDescent="0.3">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37" ht="15.75" thickBot="1" x14ac:dyDescent="0.3">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ht="15.75" thickBot="1" x14ac:dyDescent="0.3">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5.75" thickBot="1" x14ac:dyDescent="0.3">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ht="15.75" thickBot="1" x14ac:dyDescent="0.3">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ht="15.75" thickBot="1" x14ac:dyDescent="0.3">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ht="15.75" thickBot="1" x14ac:dyDescent="0.3">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ht="15.75" thickBot="1" x14ac:dyDescent="0.3">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5.75" thickBot="1" x14ac:dyDescent="0.3">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ht="15.75" thickBot="1" x14ac:dyDescent="0.3">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5.75" thickBot="1" x14ac:dyDescent="0.3">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5.75" thickBot="1" x14ac:dyDescent="0.3">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5.75" thickBot="1" x14ac:dyDescent="0.3">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5.75"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5.75" thickBot="1" x14ac:dyDescent="0.3">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5.75" thickBot="1" x14ac:dyDescent="0.3">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5.75" thickBot="1"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ht="15.75" thickBot="1" x14ac:dyDescent="0.3">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ht="15.75" thickBot="1"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ht="15.75" thickBot="1"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ht="15.75" thickBot="1"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ht="15.75" thickBot="1"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ht="15.75" thickBot="1" x14ac:dyDescent="0.3">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ht="15.75" thickBot="1" x14ac:dyDescent="0.3">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ht="15.75" thickBot="1" x14ac:dyDescent="0.3">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ht="15.75" thickBot="1"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7" ht="15.75" thickBot="1"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ht="15.75" thickBot="1"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ht="15.75" thickBot="1"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row>
    <row r="36" spans="1:37" ht="15.75" thickBot="1"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ht="15.75" thickBot="1" x14ac:dyDescent="0.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row>
    <row r="38" spans="1:37" ht="15.75" thickBot="1"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row>
    <row r="39" spans="1:37" ht="15.75"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ht="15.75" thickBot="1" x14ac:dyDescent="0.3">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1:37" ht="15.75" thickBot="1"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1:37" ht="15.75" thickBot="1"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row>
    <row r="43" spans="1:37" ht="15.75" thickBot="1"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row>
    <row r="44" spans="1:37" ht="15.75" thickBot="1"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ht="15.75" thickBot="1"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5.75" thickBot="1"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5.75" thickBot="1" x14ac:dyDescent="0.3">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ht="15.75" thickBot="1"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1:37" ht="15.75" thickBot="1"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ht="15.75" thickBot="1" x14ac:dyDescent="0.3">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ht="15.75" thickBot="1" x14ac:dyDescent="0.3">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ht="15.75" thickBot="1" x14ac:dyDescent="0.3">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ht="15.75" thickBot="1"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ht="15.75" thickBot="1" x14ac:dyDescent="0.3">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55" spans="1:37" ht="15.75" thickBot="1"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row>
    <row r="56" spans="1:37" ht="15.75" thickBot="1"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row>
    <row r="57" spans="1:37" ht="15.75" thickBot="1"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row>
    <row r="58" spans="1:37" ht="15.75" thickBot="1"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row>
    <row r="59" spans="1:37" ht="15.75" thickBot="1"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row>
    <row r="60" spans="1:37" ht="15.75" thickBot="1"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row>
    <row r="61" spans="1:37" ht="15.75" thickBot="1"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row>
    <row r="62" spans="1:37" ht="15.75" thickBot="1"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1:37" ht="15.75" thickBot="1"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1:37" ht="15.75" thickBot="1"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row>
    <row r="65" spans="1:37" ht="15.75" thickBot="1"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row>
    <row r="66" spans="1:37" ht="15.75" thickBot="1"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37" ht="15.75" thickBot="1"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row>
    <row r="68" spans="1:37" ht="15.75" thickBot="1"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row>
    <row r="69" spans="1:37" ht="15.75" thickBot="1"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row>
    <row r="70" spans="1:37" ht="15.75" thickBot="1"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row>
    <row r="71" spans="1:37" ht="15.75" thickBot="1"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row>
    <row r="72" spans="1:37" ht="15.75" thickBot="1"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row>
    <row r="73" spans="1:37" ht="15.75" thickBot="1"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1:37" ht="15.75" thickBot="1"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1:37" ht="15.75" thickBot="1"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1:37" ht="15.75" thickBot="1"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1:37" ht="15.75" thickBot="1"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1:37" ht="15.75" thickBot="1"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1:37" ht="15.75" thickBot="1"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1:37" ht="15.75" thickBot="1"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1:37" ht="15.75" thickBot="1"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1:37" ht="15.75" thickBot="1"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1:37" ht="15.75" thickBot="1"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1:37" ht="15.75" thickBot="1"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1:37" ht="15.75" thickBot="1"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1:37" ht="15.75" thickBot="1"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7" ht="15.75" thickBot="1" x14ac:dyDescent="0.3">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37" ht="15.75" thickBot="1" x14ac:dyDescent="0.3">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row r="89" spans="1:37" ht="15.75" thickBot="1"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row>
    <row r="90" spans="1:37" ht="15.75" thickBot="1" x14ac:dyDescent="0.3">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row>
    <row r="91" spans="1:37" ht="15.75" thickBot="1" x14ac:dyDescent="0.3">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row>
    <row r="92" spans="1:37" ht="15.75" thickBot="1" x14ac:dyDescent="0.3">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row>
    <row r="93" spans="1:37" ht="15.75" thickBot="1"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row>
    <row r="94" spans="1:37" ht="15.75" thickBot="1"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row>
    <row r="95" spans="1:37" ht="15.75" thickBot="1" x14ac:dyDescent="0.3">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row>
    <row r="96" spans="1:37" ht="15.75" thickBot="1" x14ac:dyDescent="0.3">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row>
    <row r="97" spans="1:37" ht="15.75" thickBot="1" x14ac:dyDescent="0.3">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row>
    <row r="98" spans="1:37" ht="15.75" thickBot="1" x14ac:dyDescent="0.3">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row>
    <row r="99" spans="1:37" ht="15.75" thickBot="1" x14ac:dyDescent="0.3">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row>
    <row r="100" spans="1:37" ht="15.75" thickBot="1" x14ac:dyDescent="0.3">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row>
    <row r="101" spans="1:37" ht="15.75" thickBot="1" x14ac:dyDescent="0.3">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row>
    <row r="102" spans="1:37" ht="15.75" thickBot="1" x14ac:dyDescent="0.3">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row>
    <row r="103" spans="1:37" ht="15.75" thickBot="1" x14ac:dyDescent="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row>
  </sheetData>
  <sheetProtection selectLockedCells="1"/>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B404C-F334-46EB-8A8A-519F7CF50873}">
  <dimension ref="A1:L27"/>
  <sheetViews>
    <sheetView workbookViewId="0">
      <selection activeCell="A2" sqref="A2:B2"/>
    </sheetView>
  </sheetViews>
  <sheetFormatPr defaultRowHeight="15" x14ac:dyDescent="0.25"/>
  <cols>
    <col min="1" max="1" width="11.140625" customWidth="1"/>
    <col min="2" max="2" width="13.42578125" customWidth="1"/>
    <col min="3" max="3" width="33.42578125" customWidth="1"/>
    <col min="4" max="4" width="24.28515625" customWidth="1"/>
    <col min="5" max="5" width="25.5703125" customWidth="1"/>
    <col min="6" max="6" width="33.5703125" customWidth="1"/>
    <col min="7" max="7" width="22.85546875" customWidth="1"/>
    <col min="8" max="8" width="13.85546875" customWidth="1"/>
    <col min="9" max="9" width="22.85546875" customWidth="1"/>
    <col min="10" max="10" width="11" customWidth="1"/>
  </cols>
  <sheetData>
    <row r="1" spans="1:12" ht="15" customHeight="1" x14ac:dyDescent="0.25">
      <c r="A1" s="10" t="s">
        <v>55</v>
      </c>
      <c r="B1" s="10" t="s">
        <v>118</v>
      </c>
      <c r="C1" s="20" t="s">
        <v>131</v>
      </c>
      <c r="D1" s="20"/>
      <c r="E1" s="20"/>
      <c r="F1" s="20"/>
      <c r="G1" s="20"/>
      <c r="H1" s="20"/>
      <c r="I1" s="20"/>
      <c r="J1" s="20"/>
      <c r="K1" s="20"/>
      <c r="L1" s="20"/>
    </row>
    <row r="2" spans="1:12" x14ac:dyDescent="0.25">
      <c r="A2" s="18"/>
      <c r="B2" s="18"/>
      <c r="C2" s="20"/>
      <c r="D2" s="20"/>
      <c r="E2" s="20"/>
      <c r="F2" s="20"/>
      <c r="G2" s="20"/>
      <c r="H2" s="20"/>
      <c r="I2" s="20"/>
      <c r="J2" s="20"/>
      <c r="K2" s="20"/>
      <c r="L2" s="20"/>
    </row>
    <row r="3" spans="1:12" x14ac:dyDescent="0.25">
      <c r="C3" s="20"/>
      <c r="D3" s="20"/>
      <c r="E3" s="20"/>
      <c r="F3" s="20"/>
      <c r="G3" s="20"/>
      <c r="H3" s="20"/>
      <c r="I3" s="20"/>
      <c r="J3" s="20"/>
      <c r="K3" s="20"/>
      <c r="L3" s="20"/>
    </row>
    <row r="4" spans="1:12" x14ac:dyDescent="0.25">
      <c r="A4" t="s">
        <v>126</v>
      </c>
      <c r="B4">
        <f>$B$2</f>
        <v>0</v>
      </c>
      <c r="D4" s="1"/>
      <c r="E4" s="1"/>
      <c r="F4" s="1"/>
      <c r="G4" s="1"/>
      <c r="H4" s="1"/>
      <c r="I4" s="1"/>
    </row>
    <row r="5" spans="1:12" x14ac:dyDescent="0.25">
      <c r="A5" t="s">
        <v>55</v>
      </c>
      <c r="B5" t="s">
        <v>36</v>
      </c>
      <c r="C5" t="s">
        <v>119</v>
      </c>
    </row>
    <row r="6" spans="1:12" x14ac:dyDescent="0.25">
      <c r="A6">
        <f>$A$2</f>
        <v>0</v>
      </c>
      <c r="B6">
        <f>$B$2</f>
        <v>0</v>
      </c>
      <c r="C6" s="13" t="e">
        <f>AVERAGEIFS(Total_Score[Value],Total_Score[School],Table85[[#This Row],[School]],Total_Score[School Year],Table85[[#This Row],[School Year]])</f>
        <v>#DIV/0!</v>
      </c>
    </row>
    <row r="9" spans="1:12" x14ac:dyDescent="0.25">
      <c r="A9" t="s">
        <v>120</v>
      </c>
      <c r="B9">
        <f>$B$2</f>
        <v>0</v>
      </c>
    </row>
    <row r="10" spans="1:12" x14ac:dyDescent="0.25">
      <c r="A10" t="s">
        <v>55</v>
      </c>
      <c r="B10" t="s">
        <v>36</v>
      </c>
      <c r="C10" t="s">
        <v>109</v>
      </c>
      <c r="D10" t="s">
        <v>99</v>
      </c>
      <c r="E10" t="s">
        <v>110</v>
      </c>
      <c r="F10" t="s">
        <v>111</v>
      </c>
    </row>
    <row r="11" spans="1:12" x14ac:dyDescent="0.25">
      <c r="A11">
        <f>$A$2</f>
        <v>0</v>
      </c>
      <c r="B11">
        <f>$B$2</f>
        <v>0</v>
      </c>
      <c r="C11" s="13" t="e">
        <f>AVERAGEIFS(Total_Score[Value],Total_Score[School],Table81011[[#This Row],[School]],Total_Score[School Year],Table81011[[#This Row],[School Year]],Total_Score[Gender or gender identity],Table81011[[#Headers],[Female]])</f>
        <v>#DIV/0!</v>
      </c>
      <c r="D11" s="13" t="e">
        <f>AVERAGEIFS(Total_Score[Value],Total_Score[School],Table81011[[#This Row],[School]],Total_Score[School Year],Table81011[[#This Row],[School Year]],Total_Score[Gender or gender identity],Table81011[[#Headers],[Male]])</f>
        <v>#DIV/0!</v>
      </c>
      <c r="E11" s="13" t="e">
        <f>AVERAGEIFS(Total_Score[Value],Total_Score[School],Table81011[[#This Row],[School]],Total_Score[School Year],Table81011[[#This Row],[School Year]],Total_Score[Gender or gender identity],Table81011[[#Headers],[Other]])</f>
        <v>#DIV/0!</v>
      </c>
      <c r="F11" s="13" t="e">
        <f>AVERAGEIFS(Total_Score[Value],Total_Score[School],Table81011[[#This Row],[School]],Total_Score[School Year],Table81011[[#This Row],[School Year]],Total_Score[Gender or gender identity],Table81011[[#Headers],[Prefer not to answer.]])</f>
        <v>#DIV/0!</v>
      </c>
    </row>
    <row r="14" spans="1:12" x14ac:dyDescent="0.25">
      <c r="A14" t="s">
        <v>121</v>
      </c>
      <c r="B14">
        <f>$B$2</f>
        <v>0</v>
      </c>
    </row>
    <row r="15" spans="1:12" x14ac:dyDescent="0.25">
      <c r="A15" t="s">
        <v>55</v>
      </c>
      <c r="B15" t="s">
        <v>36</v>
      </c>
      <c r="C15" t="s">
        <v>103</v>
      </c>
      <c r="D15" t="s">
        <v>100</v>
      </c>
      <c r="E15" t="s">
        <v>112</v>
      </c>
    </row>
    <row r="16" spans="1:12" x14ac:dyDescent="0.25">
      <c r="A16">
        <f>$A$2</f>
        <v>0</v>
      </c>
      <c r="B16">
        <f>$B$2</f>
        <v>0</v>
      </c>
      <c r="C16" s="13" t="e">
        <f>AVERAGEIFS(Total_Score[Value],Total_Score[School],Table316[[#This Row],[School]],Total_Score[School Year],Table316[[#This Row],[School Year]],Total_Score[Ethnicity],Table316[[#Headers],[Hispanic or Latino/a]])</f>
        <v>#DIV/0!</v>
      </c>
      <c r="D16" s="13" t="e">
        <f>AVERAGEIFS(Total_Score[Value],Total_Score[School],Table316[[#This Row],[School]],Total_Score[School Year],Table316[[#This Row],[School Year]],Total_Score[Ethnicity],Table316[[#Headers],[Not Hispanic or Latino/a]])</f>
        <v>#DIV/0!</v>
      </c>
      <c r="E16" s="13" t="e">
        <f>AVERAGEIFS(Total_Score[Value],Total_Score[School],Table316[[#This Row],[School]],Total_Score[School Year],Table316[[#This Row],[School Year]],Total_Score[Ethnicity],Table316[[#Headers],[I prefer not to answer.]])</f>
        <v>#DIV/0!</v>
      </c>
    </row>
    <row r="20" spans="1:9" x14ac:dyDescent="0.25">
      <c r="A20" t="s">
        <v>122</v>
      </c>
      <c r="B20">
        <f>$B$2</f>
        <v>0</v>
      </c>
    </row>
    <row r="21" spans="1:9" x14ac:dyDescent="0.25">
      <c r="A21" s="11" t="s">
        <v>55</v>
      </c>
      <c r="B21" s="11" t="s">
        <v>36</v>
      </c>
      <c r="C21" t="s">
        <v>113</v>
      </c>
      <c r="D21" t="s">
        <v>114</v>
      </c>
      <c r="E21" t="s">
        <v>115</v>
      </c>
      <c r="F21" t="s">
        <v>116</v>
      </c>
      <c r="G21" t="s">
        <v>101</v>
      </c>
      <c r="H21" t="s">
        <v>104</v>
      </c>
      <c r="I21" t="s">
        <v>112</v>
      </c>
    </row>
    <row r="22" spans="1:9" x14ac:dyDescent="0.25">
      <c r="A22" s="12">
        <f>$A$2</f>
        <v>0</v>
      </c>
      <c r="B22" s="12">
        <f>$B$2</f>
        <v>0</v>
      </c>
      <c r="C22" s="13" t="e">
        <f>AVERAGEIFS(Total_Score[Value],Total_Score[School],Table1114[[#This Row],[School]],Total_Score[School Year],Table1114[[#This Row],[School Year]],Total_Score[Race],Table1114[[#Headers],[American Indian or Alaskan Native]])</f>
        <v>#DIV/0!</v>
      </c>
      <c r="D22" s="13" t="e">
        <f>AVERAGEIFS(Total_Score[Value],Total_Score[School],Table1114[[#This Row],[School]],Total_Score[School Year],Table1114[[#This Row],[School Year]],Total_Score[Race],Table1114[[#Headers],[Asian]])</f>
        <v>#DIV/0!</v>
      </c>
      <c r="E22" s="13" t="e">
        <f>AVERAGEIFS(Total_Score[Value],Total_Score[School],Table1114[[#This Row],[School]],Total_Score[School Year],Table1114[[#This Row],[School Year]],Total_Score[Race],Table1114[[#Headers],[Black or African American]])</f>
        <v>#DIV/0!</v>
      </c>
      <c r="F22" s="13" t="e">
        <f>AVERAGEIFS(Total_Score[Value],Total_Score[School],Table1114[[#This Row],[School]],Total_Score[School Year],Table1114[[#This Row],[School Year]],Total_Score[Race],Table1114[[#Headers],[Native Hawaiian or Pacific Islander]])</f>
        <v>#DIV/0!</v>
      </c>
      <c r="G22" s="13" t="e">
        <f>AVERAGEIFS(Total_Score[Value],Total_Score[School],Table1114[[#This Row],[School]],Total_Score[School Year],Table1114[[#This Row],[School Year]],Total_Score[Race],Table1114[[#Headers],[White]])</f>
        <v>#DIV/0!</v>
      </c>
      <c r="H22" s="13" t="e">
        <f>AVERAGEIFS(Total_Score[Value],Total_Score[School],Table1114[[#This Row],[School]],Total_Score[School Year],Table1114[[#This Row],[School Year]],Total_Score[Race],Table1114[[#Headers],[Multi-Racial]])</f>
        <v>#DIV/0!</v>
      </c>
      <c r="I22" s="13" t="e">
        <f>AVERAGEIFS(Total_Score[Value],Total_Score[School],Table1114[[#This Row],[School]],Total_Score[School Year],Table1114[[#This Row],[School Year]],Total_Score[Race],Table1114[[#Headers],[I prefer not to answer.]])</f>
        <v>#DIV/0!</v>
      </c>
    </row>
    <row r="25" spans="1:9" x14ac:dyDescent="0.25">
      <c r="A25" t="s">
        <v>123</v>
      </c>
      <c r="B25">
        <f>$B$2</f>
        <v>0</v>
      </c>
    </row>
    <row r="26" spans="1:9" x14ac:dyDescent="0.25">
      <c r="A26" s="11" t="s">
        <v>55</v>
      </c>
      <c r="B26" s="11" t="s">
        <v>36</v>
      </c>
      <c r="C26" s="9" t="s">
        <v>102</v>
      </c>
      <c r="D26" s="9" t="s">
        <v>124</v>
      </c>
      <c r="E26" s="9" t="s">
        <v>125</v>
      </c>
      <c r="F26" s="9" t="s">
        <v>105</v>
      </c>
      <c r="G26" t="s">
        <v>112</v>
      </c>
    </row>
    <row r="27" spans="1:9" x14ac:dyDescent="0.25">
      <c r="A27" s="12">
        <f>$A$2</f>
        <v>0</v>
      </c>
      <c r="B27" s="12">
        <f>$B$2</f>
        <v>0</v>
      </c>
      <c r="C27" s="13" t="e">
        <f>AVERAGEIFS(Total_Score[Value],Total_Score[School],Table1215[[#This Row],[School]],Total_Score[School Year],Table1215[[#This Row],[School Year]],Total_Score[Grade Level],Table1215[[#Headers],[3]])</f>
        <v>#DIV/0!</v>
      </c>
      <c r="D27" s="13" t="e">
        <f>AVERAGEIFS(Total_Score[Value],Total_Score[School],Table1215[[#This Row],[School]],Total_Score[School Year],Table1215[[#This Row],[School Year]],Total_Score[Grade Level],Table1215[[#Headers],[4]])</f>
        <v>#DIV/0!</v>
      </c>
      <c r="E27" s="13" t="e">
        <f>AVERAGEIFS(Total_Score[Value],Total_Score[School],Table1215[[#This Row],[School]],Total_Score[School Year],Table1215[[#This Row],[School Year]],Total_Score[Grade Level],Table1215[[#Headers],[5]])</f>
        <v>#DIV/0!</v>
      </c>
      <c r="F27" s="13" t="e">
        <f>AVERAGEIFS(Total_Score[Value],Total_Score[School],Table1215[[#This Row],[School]],Total_Score[School Year],Table1215[[#This Row],[School Year]],Total_Score[Grade Level],Table1215[[#Headers],[6]])</f>
        <v>#DIV/0!</v>
      </c>
      <c r="G27" s="13" t="e">
        <f>AVERAGEIFS(Total_Score[Value],Total_Score[School],Table1215[[#This Row],[School]],Total_Score[School Year],Table1215[[#This Row],[School Year]],Total_Score[Grade Level],Table1215[[#Headers],[I prefer not to answer.]])</f>
        <v>#DIV/0!</v>
      </c>
    </row>
  </sheetData>
  <sheetProtection selectLockedCells="1"/>
  <mergeCells count="1">
    <mergeCell ref="C1:L3"/>
  </mergeCells>
  <conditionalFormatting sqref="C4 D5:I5 C6:I9 G10:I10 C11:I14 F15:I15 C16:I20 C22:I25 H26:I26 C27:I1048576">
    <cfRule type="containsBlanks" priority="1" stopIfTrue="1">
      <formula>LEN(TRIM(C4))=0</formula>
    </cfRule>
    <cfRule type="cellIs" dxfId="5" priority="2" operator="lessThanOrEqual">
      <formula>2</formula>
    </cfRule>
    <cfRule type="cellIs" dxfId="4" priority="3" operator="greaterThanOrEqual">
      <formula>3.2</formula>
    </cfRule>
    <cfRule type="cellIs" dxfId="3" priority="4" operator="between">
      <formula>2</formula>
      <formula>3.2</formula>
    </cfRule>
  </conditionalFormatting>
  <dataValidations count="2">
    <dataValidation type="list" allowBlank="1" showInputMessage="1" showErrorMessage="1" sqref="B2" xr:uid="{22C22D96-7C94-4723-9559-DE5DD4D230D4}">
      <formula1>YearLIst</formula1>
    </dataValidation>
    <dataValidation type="list" allowBlank="1" showInputMessage="1" showErrorMessage="1" sqref="A2" xr:uid="{FBF74B08-EC67-4BF9-BE3B-82EFCFFC0FEF}">
      <formula1>SchoolList</formula1>
    </dataValidation>
  </dataValidations>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F6ADE-13B1-4960-A460-5745A1B71665}">
  <dimension ref="A1:I27"/>
  <sheetViews>
    <sheetView workbookViewId="0">
      <selection activeCell="B2" sqref="B2"/>
    </sheetView>
  </sheetViews>
  <sheetFormatPr defaultRowHeight="15" x14ac:dyDescent="0.25"/>
  <cols>
    <col min="1" max="1" width="11.140625" customWidth="1"/>
    <col min="2" max="2" width="13.42578125" customWidth="1"/>
    <col min="3" max="3" width="33.42578125" customWidth="1"/>
    <col min="4" max="4" width="24.28515625" customWidth="1"/>
    <col min="5" max="5" width="25.5703125" customWidth="1"/>
    <col min="6" max="6" width="33.5703125" customWidth="1"/>
    <col min="7" max="7" width="22.85546875" customWidth="1"/>
    <col min="8" max="8" width="13.85546875" customWidth="1"/>
    <col min="9" max="9" width="22.85546875" customWidth="1"/>
    <col min="10" max="10" width="11" customWidth="1"/>
  </cols>
  <sheetData>
    <row r="1" spans="1:6" x14ac:dyDescent="0.25">
      <c r="A1" s="10" t="s">
        <v>55</v>
      </c>
      <c r="B1" s="10" t="s">
        <v>118</v>
      </c>
    </row>
    <row r="2" spans="1:6" x14ac:dyDescent="0.25">
      <c r="A2" s="18">
        <f>Total_Scores_Report!$A$2</f>
        <v>0</v>
      </c>
      <c r="B2" s="18">
        <f>Total_Scores_Report!$B$2</f>
        <v>0</v>
      </c>
    </row>
    <row r="4" spans="1:6" x14ac:dyDescent="0.25">
      <c r="A4" t="s">
        <v>126</v>
      </c>
      <c r="B4">
        <f>$B$2</f>
        <v>0</v>
      </c>
    </row>
    <row r="5" spans="1:6" x14ac:dyDescent="0.25">
      <c r="A5" t="s">
        <v>55</v>
      </c>
      <c r="B5" t="s">
        <v>36</v>
      </c>
      <c r="C5" t="s">
        <v>119</v>
      </c>
    </row>
    <row r="6" spans="1:6" x14ac:dyDescent="0.25">
      <c r="A6">
        <f>$A$2</f>
        <v>0</v>
      </c>
      <c r="B6">
        <f>$B$2</f>
        <v>0</v>
      </c>
      <c r="C6" s="13" t="e">
        <f>AVERAGEIFS(Total_Score[Value],Total_Score[School],Table8[[#This Row],[School]],Total_Score[School Year],Table8[[#This Row],[School Year]])</f>
        <v>#DIV/0!</v>
      </c>
    </row>
    <row r="9" spans="1:6" x14ac:dyDescent="0.25">
      <c r="A9" t="s">
        <v>120</v>
      </c>
      <c r="B9">
        <f>$B$2</f>
        <v>0</v>
      </c>
    </row>
    <row r="10" spans="1:6" x14ac:dyDescent="0.25">
      <c r="A10" t="s">
        <v>55</v>
      </c>
      <c r="B10" t="s">
        <v>36</v>
      </c>
      <c r="C10" t="s">
        <v>109</v>
      </c>
      <c r="D10" t="s">
        <v>99</v>
      </c>
      <c r="E10" t="s">
        <v>110</v>
      </c>
      <c r="F10" t="s">
        <v>111</v>
      </c>
    </row>
    <row r="11" spans="1:6" x14ac:dyDescent="0.25">
      <c r="A11">
        <f>$A$2</f>
        <v>0</v>
      </c>
      <c r="B11">
        <f>$B$2</f>
        <v>0</v>
      </c>
      <c r="C11" s="13" t="e">
        <f>AVERAGEIFS(Total_Score[Value],Total_Score[School],Table810[[#This Row],[School]],Total_Score[School Year],Table810[[#This Row],[School Year]],Total_Score[Gender or gender identity],Table810[[#Headers],[Female]])</f>
        <v>#DIV/0!</v>
      </c>
      <c r="D11" s="13" t="e">
        <f>AVERAGEIFS(Total_Score[Value],Total_Score[School],Table810[[#This Row],[School]],Total_Score[School Year],Table810[[#This Row],[School Year]],Total_Score[Gender or gender identity],Table810[[#Headers],[Male]])</f>
        <v>#DIV/0!</v>
      </c>
      <c r="E11" s="13" t="e">
        <f>AVERAGEIFS(Total_Score[Value],Total_Score[School],Table810[[#This Row],[School]],Total_Score[School Year],Table810[[#This Row],[School Year]],Total_Score[Gender or gender identity],Table810[[#Headers],[Other]])</f>
        <v>#DIV/0!</v>
      </c>
      <c r="F11" s="13" t="e">
        <f>AVERAGEIFS(Total_Score[Value],Total_Score[School],Table810[[#This Row],[School]],Total_Score[School Year],Table810[[#This Row],[School Year]],Total_Score[Gender or gender identity],Table810[[#Headers],[Prefer not to answer.]])</f>
        <v>#DIV/0!</v>
      </c>
    </row>
    <row r="14" spans="1:6" x14ac:dyDescent="0.25">
      <c r="A14" t="s">
        <v>121</v>
      </c>
      <c r="B14">
        <f>$B$2</f>
        <v>0</v>
      </c>
    </row>
    <row r="15" spans="1:6" x14ac:dyDescent="0.25">
      <c r="A15" t="s">
        <v>55</v>
      </c>
      <c r="B15" t="s">
        <v>36</v>
      </c>
      <c r="C15" t="s">
        <v>103</v>
      </c>
      <c r="D15" t="s">
        <v>100</v>
      </c>
      <c r="E15" t="s">
        <v>112</v>
      </c>
    </row>
    <row r="16" spans="1:6" x14ac:dyDescent="0.25">
      <c r="A16">
        <f>$A$2</f>
        <v>0</v>
      </c>
      <c r="B16">
        <f>$B$2</f>
        <v>0</v>
      </c>
      <c r="C16" s="13" t="e">
        <f>AVERAGEIFS(Total_Score[Value],Total_Score[School],Table3[[#This Row],[School]],Total_Score[School Year],Table3[[#This Row],[School Year]],Total_Score[Ethnicity],Table3[[#Headers],[Hispanic or Latino/a]])</f>
        <v>#DIV/0!</v>
      </c>
      <c r="D16" s="13" t="e">
        <f>AVERAGEIFS(Total_Score[Value],Total_Score[School],Table3[[#This Row],[School]],Total_Score[School Year],Table3[[#This Row],[School Year]],Total_Score[Ethnicity],Table3[[#Headers],[Not Hispanic or Latino/a]])</f>
        <v>#DIV/0!</v>
      </c>
      <c r="E16" s="13" t="e">
        <f>AVERAGEIFS(Total_Score[Value],Total_Score[School],Table3[[#This Row],[School]],Total_Score[School Year],Table3[[#This Row],[School Year]],Total_Score[Ethnicity],Table3[[#Headers],[I prefer not to answer.]])</f>
        <v>#DIV/0!</v>
      </c>
    </row>
    <row r="20" spans="1:9" x14ac:dyDescent="0.25">
      <c r="A20" t="s">
        <v>122</v>
      </c>
      <c r="B20">
        <f>$B$2</f>
        <v>0</v>
      </c>
    </row>
    <row r="21" spans="1:9" x14ac:dyDescent="0.25">
      <c r="A21" s="11" t="s">
        <v>55</v>
      </c>
      <c r="B21" s="11" t="s">
        <v>36</v>
      </c>
      <c r="C21" t="s">
        <v>113</v>
      </c>
      <c r="D21" t="s">
        <v>114</v>
      </c>
      <c r="E21" t="s">
        <v>115</v>
      </c>
      <c r="F21" t="s">
        <v>116</v>
      </c>
      <c r="G21" t="s">
        <v>101</v>
      </c>
      <c r="H21" t="s">
        <v>104</v>
      </c>
      <c r="I21" t="s">
        <v>112</v>
      </c>
    </row>
    <row r="22" spans="1:9" x14ac:dyDescent="0.25">
      <c r="A22" s="12">
        <f>$A$2</f>
        <v>0</v>
      </c>
      <c r="B22" s="12">
        <f>$B$2</f>
        <v>0</v>
      </c>
      <c r="C22" s="13" t="e">
        <f>AVERAGEIFS(Total_Score[Value],Total_Score[School],Table11[[#This Row],[School]],Total_Score[School Year],Table11[[#This Row],[School Year]],Total_Score[Race],Table11[[#Headers],[American Indian or Alaskan Native]])</f>
        <v>#DIV/0!</v>
      </c>
      <c r="D22" s="13" t="e">
        <f>AVERAGEIFS(Total_Score[Value],Total_Score[School],Table11[[#This Row],[School]],Total_Score[School Year],Table11[[#This Row],[School Year]],Total_Score[Race],Table11[[#Headers],[Asian]])</f>
        <v>#DIV/0!</v>
      </c>
      <c r="E22" s="13" t="e">
        <f>AVERAGEIFS(Total_Score[Value],Total_Score[School],Table11[[#This Row],[School]],Total_Score[School Year],Table11[[#This Row],[School Year]],Total_Score[Race],Table11[[#Headers],[Black or African American]])</f>
        <v>#DIV/0!</v>
      </c>
      <c r="F22" s="13" t="e">
        <f>AVERAGEIFS(Total_Score[Value],Total_Score[School],Table11[[#This Row],[School]],Total_Score[School Year],Table11[[#This Row],[School Year]],Total_Score[Race],Table11[[#Headers],[Native Hawaiian or Pacific Islander]])</f>
        <v>#DIV/0!</v>
      </c>
      <c r="G22" s="13" t="e">
        <f>AVERAGEIFS(Total_Score[Value],Total_Score[School],Table11[[#This Row],[School]],Total_Score[School Year],Table11[[#This Row],[School Year]],Total_Score[Race],Table11[[#Headers],[White]])</f>
        <v>#DIV/0!</v>
      </c>
      <c r="H22" s="13" t="e">
        <f>AVERAGEIFS(Total_Score[Value],Total_Score[School],Table11[[#This Row],[School]],Total_Score[School Year],Table11[[#This Row],[School Year]],Total_Score[Race],Table11[[#Headers],[Multi-Racial]])</f>
        <v>#DIV/0!</v>
      </c>
      <c r="I22" s="13" t="e">
        <f>AVERAGEIFS(Total_Score[Value],Total_Score[School],Table11[[#This Row],[School]],Total_Score[School Year],Table11[[#This Row],[School Year]],Total_Score[Race],Table11[[#Headers],[I prefer not to answer.]])</f>
        <v>#DIV/0!</v>
      </c>
    </row>
    <row r="25" spans="1:9" x14ac:dyDescent="0.25">
      <c r="A25" t="s">
        <v>123</v>
      </c>
      <c r="B25">
        <f>$B$2</f>
        <v>0</v>
      </c>
    </row>
    <row r="26" spans="1:9" x14ac:dyDescent="0.25">
      <c r="A26" s="11" t="s">
        <v>55</v>
      </c>
      <c r="B26" s="11" t="s">
        <v>36</v>
      </c>
      <c r="C26" s="9" t="s">
        <v>102</v>
      </c>
      <c r="D26" s="9" t="s">
        <v>124</v>
      </c>
      <c r="E26" s="9" t="s">
        <v>125</v>
      </c>
      <c r="F26" s="9" t="s">
        <v>105</v>
      </c>
      <c r="G26" t="s">
        <v>112</v>
      </c>
    </row>
    <row r="27" spans="1:9" x14ac:dyDescent="0.25">
      <c r="A27" s="12">
        <f>$A$2</f>
        <v>0</v>
      </c>
      <c r="B27" s="12">
        <f>$B$2</f>
        <v>0</v>
      </c>
      <c r="C27" s="13" t="e">
        <f>AVERAGEIFS(Total_Score[Value],Total_Score[School],Table12[[#This Row],[School]],Total_Score[School Year],Table12[[#This Row],[School Year]],Total_Score[Grade Level],Table12[[#Headers],[3]])</f>
        <v>#DIV/0!</v>
      </c>
      <c r="D27" s="13" t="e">
        <f>AVERAGEIFS(Total_Score[Value],Total_Score[School],Table12[[#This Row],[School]],Total_Score[School Year],Table12[[#This Row],[School Year]],Total_Score[Grade Level],Table12[[#Headers],[4]])</f>
        <v>#DIV/0!</v>
      </c>
      <c r="E27" s="13" t="e">
        <f>AVERAGEIFS(Total_Score[Value],Total_Score[School],Table12[[#This Row],[School]],Total_Score[School Year],Table12[[#This Row],[School Year]],Total_Score[Grade Level],Table12[[#Headers],[5]])</f>
        <v>#DIV/0!</v>
      </c>
      <c r="F27" s="13" t="e">
        <f>AVERAGEIFS(Total_Score[Value],Total_Score[School],Table12[[#This Row],[School]],Total_Score[School Year],Table12[[#This Row],[School Year]],Total_Score[Grade Level],Table12[[#Headers],[6]])</f>
        <v>#DIV/0!</v>
      </c>
      <c r="G27" s="13" t="e">
        <f>AVERAGEIFS(Total_Score[Value],Total_Score[School],Table12[[#This Row],[School]],Total_Score[School Year],Table12[[#This Row],[School Year]],Total_Score[Grade Level],Table12[[#Headers],[I prefer not to answer.]])</f>
        <v>#DIV/0!</v>
      </c>
    </row>
  </sheetData>
  <sheetProtection selectLockedCells="1"/>
  <conditionalFormatting sqref="C1:I1048576">
    <cfRule type="containsBlanks" priority="1" stopIfTrue="1">
      <formula>LEN(TRIM(C1))=0</formula>
    </cfRule>
    <cfRule type="cellIs" dxfId="2" priority="2" operator="lessThanOrEqual">
      <formula>2</formula>
    </cfRule>
    <cfRule type="cellIs" dxfId="1" priority="3" operator="greaterThanOrEqual">
      <formula>3.2</formula>
    </cfRule>
    <cfRule type="cellIs" dxfId="0" priority="4" operator="between">
      <formula>2</formula>
      <formula>3.2</formula>
    </cfRule>
  </conditionalFormatting>
  <dataValidations count="2">
    <dataValidation type="list" allowBlank="1" showInputMessage="1" showErrorMessage="1" sqref="A2" xr:uid="{8F869B62-16D2-4486-96A4-F14F3F7F1262}">
      <formula1>SchoolList</formula1>
    </dataValidation>
    <dataValidation type="list" allowBlank="1" showInputMessage="1" showErrorMessage="1" sqref="B2" xr:uid="{A73DBCC7-5BB3-4089-B639-BC76D394FECC}">
      <formula1>YearLIst</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D91F1-CC3F-4F93-AD10-CA3755C1FCB0}">
  <dimension ref="A1:K9"/>
  <sheetViews>
    <sheetView showGridLines="0" zoomScaleNormal="100" workbookViewId="0">
      <selection activeCell="A2" sqref="A2"/>
    </sheetView>
  </sheetViews>
  <sheetFormatPr defaultRowHeight="15" x14ac:dyDescent="0.25"/>
  <cols>
    <col min="1" max="2" width="10.85546875" customWidth="1"/>
  </cols>
  <sheetData>
    <row r="1" spans="1:11" ht="15" customHeight="1" x14ac:dyDescent="0.25">
      <c r="A1" s="10" t="s">
        <v>55</v>
      </c>
      <c r="B1" s="10" t="s">
        <v>118</v>
      </c>
      <c r="D1" s="22" t="s">
        <v>130</v>
      </c>
      <c r="E1" s="22"/>
      <c r="F1" s="22"/>
      <c r="G1" s="22"/>
      <c r="H1" s="22"/>
      <c r="I1" s="22"/>
      <c r="J1" s="22"/>
      <c r="K1" s="22"/>
    </row>
    <row r="2" spans="1:11" ht="15" customHeight="1" x14ac:dyDescent="0.25">
      <c r="A2" s="18"/>
      <c r="B2" s="18"/>
      <c r="D2" s="22"/>
      <c r="E2" s="22"/>
      <c r="F2" s="22"/>
      <c r="G2" s="22"/>
      <c r="H2" s="22"/>
      <c r="I2" s="22"/>
      <c r="J2" s="22"/>
      <c r="K2" s="22"/>
    </row>
    <row r="3" spans="1:11" x14ac:dyDescent="0.25">
      <c r="A3" s="1"/>
      <c r="B3" s="1"/>
      <c r="D3" s="22"/>
      <c r="E3" s="22"/>
      <c r="F3" s="22"/>
      <c r="G3" s="22"/>
      <c r="H3" s="22"/>
      <c r="I3" s="22"/>
      <c r="J3" s="22"/>
      <c r="K3" s="22"/>
    </row>
    <row r="4" spans="1:11" x14ac:dyDescent="0.25">
      <c r="A4" s="1"/>
      <c r="B4" s="1"/>
      <c r="D4" s="22"/>
      <c r="E4" s="22"/>
      <c r="F4" s="22"/>
      <c r="G4" s="22"/>
      <c r="H4" s="22"/>
      <c r="I4" s="22"/>
      <c r="J4" s="22"/>
      <c r="K4" s="22"/>
    </row>
    <row r="5" spans="1:11" x14ac:dyDescent="0.25">
      <c r="A5" s="1"/>
      <c r="B5" s="1"/>
      <c r="D5" s="22"/>
      <c r="E5" s="22"/>
      <c r="F5" s="22"/>
      <c r="G5" s="22"/>
      <c r="H5" s="22"/>
      <c r="I5" s="22"/>
      <c r="J5" s="22"/>
      <c r="K5" s="22"/>
    </row>
    <row r="6" spans="1:11" x14ac:dyDescent="0.25">
      <c r="A6" s="1"/>
      <c r="B6" s="1"/>
      <c r="D6" s="22"/>
      <c r="E6" s="22"/>
      <c r="F6" s="22"/>
      <c r="G6" s="22"/>
      <c r="H6" s="22"/>
      <c r="I6" s="22"/>
      <c r="J6" s="22"/>
      <c r="K6" s="22"/>
    </row>
    <row r="7" spans="1:11" x14ac:dyDescent="0.25">
      <c r="D7" s="22"/>
      <c r="E7" s="22"/>
      <c r="F7" s="22"/>
      <c r="G7" s="22"/>
      <c r="H7" s="22"/>
      <c r="I7" s="22"/>
      <c r="J7" s="22"/>
      <c r="K7" s="22"/>
    </row>
    <row r="8" spans="1:11" x14ac:dyDescent="0.25">
      <c r="D8" s="22"/>
      <c r="E8" s="22"/>
      <c r="F8" s="22"/>
      <c r="G8" s="22"/>
      <c r="H8" s="22"/>
      <c r="I8" s="22"/>
      <c r="J8" s="22"/>
      <c r="K8" s="22"/>
    </row>
    <row r="9" spans="1:11" x14ac:dyDescent="0.25">
      <c r="D9" s="19"/>
      <c r="E9" s="19"/>
      <c r="F9" s="19"/>
      <c r="G9" s="19"/>
      <c r="H9" s="19"/>
      <c r="I9" s="19"/>
      <c r="J9" s="19"/>
      <c r="K9" s="19"/>
    </row>
  </sheetData>
  <sheetProtection selectLockedCells="1"/>
  <mergeCells count="1">
    <mergeCell ref="D1:K8"/>
  </mergeCells>
  <dataValidations count="2">
    <dataValidation type="list" allowBlank="1" showInputMessage="1" showErrorMessage="1" sqref="B2" xr:uid="{FBDB05A3-ADFA-4891-BBC3-0EE641042B86}">
      <formula1>YearLIst</formula1>
    </dataValidation>
    <dataValidation type="list" allowBlank="1" showInputMessage="1" showErrorMessage="1" sqref="A2" xr:uid="{586EF88D-2C19-4CC9-9458-7CF66DD8B841}">
      <formula1>SchoolList</formula1>
    </dataValidation>
  </dataValidations>
  <pageMargins left="0.7" right="0.7" top="0.75" bottom="0.75" header="0.3" footer="0.3"/>
  <pageSetup scale="86" orientation="portrait" r:id="rId1"/>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D683-96C0-4FE9-A708-ED156E49FB52}">
  <dimension ref="B3:D15"/>
  <sheetViews>
    <sheetView workbookViewId="0">
      <selection activeCell="B3" sqref="B3"/>
    </sheetView>
  </sheetViews>
  <sheetFormatPr defaultRowHeight="15" x14ac:dyDescent="0.25"/>
  <cols>
    <col min="2" max="2" width="66.7109375" bestFit="1" customWidth="1"/>
    <col min="3" max="3" width="16.28515625" bestFit="1" customWidth="1"/>
    <col min="4" max="5" width="11.28515625" bestFit="1" customWidth="1"/>
    <col min="6" max="6" width="47.28515625" bestFit="1" customWidth="1"/>
    <col min="7" max="7" width="41" bestFit="1" customWidth="1"/>
    <col min="8" max="8" width="47.5703125" bestFit="1" customWidth="1"/>
    <col min="9" max="9" width="40.7109375" bestFit="1" customWidth="1"/>
    <col min="10" max="10" width="30.42578125" bestFit="1" customWidth="1"/>
    <col min="11" max="11" width="40.42578125" bestFit="1" customWidth="1"/>
    <col min="12" max="12" width="66.7109375" bestFit="1" customWidth="1"/>
    <col min="13" max="13" width="63.42578125" bestFit="1" customWidth="1"/>
  </cols>
  <sheetData>
    <row r="3" spans="2:4" x14ac:dyDescent="0.25">
      <c r="C3" s="4" t="s">
        <v>69</v>
      </c>
    </row>
    <row r="4" spans="2:4" x14ac:dyDescent="0.25">
      <c r="B4" s="4" t="s">
        <v>90</v>
      </c>
      <c r="C4" t="s">
        <v>128</v>
      </c>
      <c r="D4" t="s">
        <v>86</v>
      </c>
    </row>
    <row r="5" spans="2:4" x14ac:dyDescent="0.25">
      <c r="B5" s="5" t="s">
        <v>56</v>
      </c>
    </row>
    <row r="6" spans="2:4" x14ac:dyDescent="0.25">
      <c r="B6" s="5" t="s">
        <v>67</v>
      </c>
    </row>
    <row r="7" spans="2:4" x14ac:dyDescent="0.25">
      <c r="B7" s="5" t="s">
        <v>57</v>
      </c>
    </row>
    <row r="8" spans="2:4" x14ac:dyDescent="0.25">
      <c r="B8" s="5" t="s">
        <v>58</v>
      </c>
    </row>
    <row r="9" spans="2:4" x14ac:dyDescent="0.25">
      <c r="B9" s="5" t="s">
        <v>68</v>
      </c>
    </row>
    <row r="10" spans="2:4" x14ac:dyDescent="0.25">
      <c r="B10" s="5" t="s">
        <v>59</v>
      </c>
    </row>
    <row r="11" spans="2:4" x14ac:dyDescent="0.25">
      <c r="B11" s="5" t="s">
        <v>60</v>
      </c>
    </row>
    <row r="12" spans="2:4" x14ac:dyDescent="0.25">
      <c r="B12" s="5" t="s">
        <v>61</v>
      </c>
    </row>
    <row r="13" spans="2:4" x14ac:dyDescent="0.25">
      <c r="B13" s="5" t="s">
        <v>62</v>
      </c>
    </row>
    <row r="14" spans="2:4" x14ac:dyDescent="0.25">
      <c r="B14" s="5" t="s">
        <v>63</v>
      </c>
    </row>
    <row r="15" spans="2:4" x14ac:dyDescent="0.25">
      <c r="B15" s="5" t="s">
        <v>64</v>
      </c>
    </row>
  </sheetData>
  <conditionalFormatting pivot="1" sqref="C5:D5">
    <cfRule type="cellIs" dxfId="482" priority="33" operator="between">
      <formula>2</formula>
      <formula>3.2</formula>
    </cfRule>
  </conditionalFormatting>
  <conditionalFormatting pivot="1" sqref="C5:D5">
    <cfRule type="cellIs" dxfId="481" priority="32" operator="greaterThanOrEqual">
      <formula>3.2</formula>
    </cfRule>
  </conditionalFormatting>
  <conditionalFormatting pivot="1" sqref="C5:D5">
    <cfRule type="cellIs" dxfId="480" priority="31" operator="lessThanOrEqual">
      <formula>2</formula>
    </cfRule>
  </conditionalFormatting>
  <conditionalFormatting pivot="1" sqref="C7:D7">
    <cfRule type="cellIs" dxfId="479" priority="30" operator="between">
      <formula>2</formula>
      <formula>3.2</formula>
    </cfRule>
  </conditionalFormatting>
  <conditionalFormatting pivot="1" sqref="C7:D7">
    <cfRule type="cellIs" dxfId="478" priority="29" operator="greaterThanOrEqual">
      <formula>3.2</formula>
    </cfRule>
  </conditionalFormatting>
  <conditionalFormatting pivot="1" sqref="C7:D7">
    <cfRule type="cellIs" dxfId="477" priority="28" operator="lessThanOrEqual">
      <formula>2</formula>
    </cfRule>
  </conditionalFormatting>
  <conditionalFormatting pivot="1" sqref="C8:D8">
    <cfRule type="cellIs" dxfId="476" priority="27" operator="between">
      <formula>2</formula>
      <formula>3.2</formula>
    </cfRule>
  </conditionalFormatting>
  <conditionalFormatting pivot="1" sqref="C8:D8">
    <cfRule type="cellIs" dxfId="475" priority="26" operator="greaterThanOrEqual">
      <formula>3.2</formula>
    </cfRule>
  </conditionalFormatting>
  <conditionalFormatting pivot="1" sqref="C8:D8">
    <cfRule type="cellIs" dxfId="474" priority="25" operator="lessThanOrEqual">
      <formula>2</formula>
    </cfRule>
  </conditionalFormatting>
  <conditionalFormatting pivot="1" sqref="C10:D10">
    <cfRule type="cellIs" dxfId="473" priority="24" operator="between">
      <formula>2</formula>
      <formula>3.2</formula>
    </cfRule>
  </conditionalFormatting>
  <conditionalFormatting pivot="1" sqref="C10:D10">
    <cfRule type="cellIs" dxfId="472" priority="23" operator="greaterThanOrEqual">
      <formula>3.2</formula>
    </cfRule>
  </conditionalFormatting>
  <conditionalFormatting pivot="1" sqref="C10:D10">
    <cfRule type="cellIs" dxfId="471" priority="22" operator="lessThanOrEqual">
      <formula>2</formula>
    </cfRule>
  </conditionalFormatting>
  <conditionalFormatting pivot="1" sqref="C11:D11">
    <cfRule type="cellIs" dxfId="470" priority="21" operator="between">
      <formula>2</formula>
      <formula>3.2</formula>
    </cfRule>
  </conditionalFormatting>
  <conditionalFormatting pivot="1" sqref="C11:D11">
    <cfRule type="cellIs" dxfId="469" priority="20" operator="greaterThanOrEqual">
      <formula>3.2</formula>
    </cfRule>
  </conditionalFormatting>
  <conditionalFormatting pivot="1" sqref="C11:D11">
    <cfRule type="cellIs" dxfId="468" priority="19" operator="lessThanOrEqual">
      <formula>2</formula>
    </cfRule>
  </conditionalFormatting>
  <conditionalFormatting pivot="1" sqref="C12:D12">
    <cfRule type="cellIs" dxfId="467" priority="18" operator="between">
      <formula>2</formula>
      <formula>3.2</formula>
    </cfRule>
  </conditionalFormatting>
  <conditionalFormatting pivot="1" sqref="C12:D12">
    <cfRule type="cellIs" dxfId="466" priority="17" operator="greaterThanOrEqual">
      <formula>3.2</formula>
    </cfRule>
  </conditionalFormatting>
  <conditionalFormatting pivot="1" sqref="C12:D12">
    <cfRule type="cellIs" dxfId="465" priority="16" operator="lessThanOrEqual">
      <formula>2</formula>
    </cfRule>
  </conditionalFormatting>
  <conditionalFormatting pivot="1" sqref="C13:D13">
    <cfRule type="cellIs" dxfId="464" priority="15" operator="between">
      <formula>2</formula>
      <formula>3.2</formula>
    </cfRule>
  </conditionalFormatting>
  <conditionalFormatting pivot="1" sqref="C13:D13">
    <cfRule type="cellIs" dxfId="463" priority="14" operator="greaterThanOrEqual">
      <formula>3.2</formula>
    </cfRule>
  </conditionalFormatting>
  <conditionalFormatting pivot="1" sqref="C13:D13">
    <cfRule type="cellIs" dxfId="462" priority="13" operator="lessThanOrEqual">
      <formula>2</formula>
    </cfRule>
  </conditionalFormatting>
  <conditionalFormatting pivot="1" sqref="C14:D14">
    <cfRule type="cellIs" dxfId="461" priority="12" operator="between">
      <formula>2</formula>
      <formula>3.2</formula>
    </cfRule>
  </conditionalFormatting>
  <conditionalFormatting pivot="1" sqref="C14:D14">
    <cfRule type="cellIs" dxfId="460" priority="11" operator="greaterThanOrEqual">
      <formula>3.2</formula>
    </cfRule>
  </conditionalFormatting>
  <conditionalFormatting pivot="1" sqref="C14:D14">
    <cfRule type="cellIs" dxfId="459" priority="10" operator="lessThanOrEqual">
      <formula>2</formula>
    </cfRule>
  </conditionalFormatting>
  <conditionalFormatting pivot="1" sqref="C15:D15">
    <cfRule type="cellIs" dxfId="458" priority="9" operator="between">
      <formula>2</formula>
      <formula>3.2</formula>
    </cfRule>
  </conditionalFormatting>
  <conditionalFormatting pivot="1" sqref="C15:D15">
    <cfRule type="cellIs" dxfId="457" priority="8" operator="greaterThanOrEqual">
      <formula>3.2</formula>
    </cfRule>
  </conditionalFormatting>
  <conditionalFormatting pivot="1" sqref="C15:D15">
    <cfRule type="cellIs" dxfId="456" priority="7" operator="lessThanOrEqual">
      <formula>2</formula>
    </cfRule>
  </conditionalFormatting>
  <conditionalFormatting pivot="1" sqref="C6:D6">
    <cfRule type="cellIs" dxfId="455" priority="6" operator="between">
      <formula>2</formula>
      <formula>3.2</formula>
    </cfRule>
  </conditionalFormatting>
  <conditionalFormatting pivot="1" sqref="C6:D6">
    <cfRule type="cellIs" dxfId="454" priority="5" operator="greaterThanOrEqual">
      <formula>3.2</formula>
    </cfRule>
  </conditionalFormatting>
  <conditionalFormatting pivot="1" sqref="C6:D6">
    <cfRule type="cellIs" dxfId="453" priority="4" operator="lessThanOrEqual">
      <formula>2</formula>
    </cfRule>
  </conditionalFormatting>
  <conditionalFormatting pivot="1" sqref="C9:D9">
    <cfRule type="cellIs" dxfId="452" priority="3" operator="between">
      <formula>2</formula>
      <formula>3.2</formula>
    </cfRule>
  </conditionalFormatting>
  <conditionalFormatting pivot="1" sqref="C9:D9">
    <cfRule type="cellIs" dxfId="451" priority="2" operator="greaterThanOrEqual">
      <formula>3.2</formula>
    </cfRule>
  </conditionalFormatting>
  <conditionalFormatting pivot="1" sqref="C9:D9">
    <cfRule type="cellIs" dxfId="450" priority="1" operator="lessThanOrEqual">
      <formula>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d 4 8 4 0 b d 0 - e d 0 f - 4 e e 9 - 9 0 e c - 5 5 7 e 4 e 4 d d 3 5 1 "   x m l n s = " h t t p : / / s c h e m a s . m i c r o s o f t . c o m / D a t a M a s h u p " > A A A A A H w O A A B Q S w M E F A A C A A g A V W M o V h 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B V Y y h 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W M o V m F K p m F 3 C w A A g m U A A B M A H A B G b 3 J t d W x h c y 9 T Z W N 0 a W 9 u M S 5 t I K I Y A C i g F A A A A A A A A A A A A A A A A A A A A A A A A A A A A O 1 c W 2 8 b N x Z + N 5 D / Q E y A w s Y q a k a + Y 9 s N X D t N D N h O E X s 3 K A J j Q c 9 Q E u G Z o T o X O 1 o j P y a P e e h D s T 8 g Q P z H 9 h x y J I 3 m S k q y u 2 i m D 7 X C I c / l 4 + H h O c M z j J g T c x G Q c / X X / v u T t S d r 0 Z C G z C W H H q M B c 4 9 o T M m P x G P x k z U C / 5 2 L J H Q Y t L z 8 4 D C v e 5 i E I Q v i d y K 8 v h L i e n 3 j 7 v 0 Z 9 d m P 1 g W 9 8 p h t X X 5 8 f y i C G L p c d h S B p 9 b h k A Y D 4 H A x H j E L K M m u 3 Y u Q B l F f h P 6 h 8 B I / w I f R u u L W u b u z L r j P o p j 6 I 6 t D Y n h G X B q z G B o / d s i d d c 4 8 U I G M o T u J n K E Q X v f p u t f f k P + T D x 3 Q j 5 I 4 I S x y E u b R 7 o R O z D 7 E k s a 7 I Y 0 J j x S R U c j 6 L E Q c T k D Y h A 7 Y C z K j + P X L Y X L / y Q N a S J G 7 X P g 0 H c J d 8 U L 2 q a c / Y I H L Q i K m v 7 g L G P F 4 / K J + H I u H A X e a + 4 X U Y c U u x 3 1 8 S n w a X o N m f u L F / B n 0 5 N T r k F s c L u I h U 4 M j 4 g J S I b 9 i O K R I 6 i c 2 F o F L Y h j V Q a 4 4 k B E a K A p K T D I I R T I i t z w e A n n u D C V 3 p W m / S o N B S F 0 g F D L V O S h 2 + / r l Z U B + S + 4 / y 7 4 C Z i G + / x S V 9 v v A o 5 i B V q G A v s l I k P v P M Q g m i A N W z z z i J N S D A R O Z u E N L 6 J x z R M y 5 / y + x L I l Z q D C z o O f X L 1 I Q 4 E A j w O 0 / 8 H 9 P T K E r F T 5 r O j i i t k + U z A v e R H B w / z l g o K 1 I V X K p C 9 J M m u d H f 9 w o X Z J 2 w 5 r M L W B c n C u c u I x Q b 9 n I A 0 t 0 y b + o l 2 Q 8 R d o u W 9 f z s n e s M 3 b D Q v g L v 9 O e 4 W T I B X D o 3 F l 2 l x w T j 1 + z i a 8 A C a w e N v Y Z G I V 8 c k x A w F v m e a B J t t t m l 5 y O 0 w Z y S 4 M 4 I j 6 I L i b d Z a e t b K c h 2 I Q D z h T W V e L B L A G e 5 I o N 6 Q 0 X o e y 9 3 S U X j D q w b m A K Q w Z Q A k W 5 a E I W j c C v y V 4 7 X f J K C H c 6 F B c d r D a O A O G Q c V b K X V R m w G J C P R E M F D G 1 M q M 4 Q c O I Z L e 9 q c 4 R 7 T M k k 6 G x 3 y X n a e d U L B Q y J T N V 1 X 4 O 0 s u 1 D / L Q g F A X V s i c Q L D 0 A R o O S A 6 Z N 0 L d e B / Y B g w E 5 0 o 3 2 8 7 w A r x h r O P R K F L K w j Q J 6 W j A Q l K Y H O A k / 9 G 1 K g 3 G r r S Y n G F 1 r H P h y 7 0 k g t + 9 1 m y + a b P p a Z o N u p o 3 f Y h s 4 O 9 m a z P f t M 1 s a t o M + B b r w L u l Y 3 Q 0 W 6 3 R f G N G k 4 1 U e o 1 R V t 7 E M N A q s 4 z j I N 7 Z 6 u I o G W T p 2 U l u k I 7 V 5 I Y Y 2 V B u r J Z F 5 c a Y 2 F d u q J 6 1 5 Q b V 2 V 6 u q 5 Y l 5 s a s w i 7 z J J e w 0 j l i l X 5 u S y s I R y 9 3 l g Q O b Q r C T y E x S S C p J x 7 N p u V o w u c c t B C Q L G B a E A w w / / n A o Y E F + c 5 g u i f T F h j A E d P J O J q O m 3 o 9 P u 0 Z A w c G F h T 6 F H N d y A j 9 k Q h j 6 i v O g B y k d B P / d y I i y O 9 F n 0 U C L F S u j Z D G A B / m k d J m U x 5 g p Z D j + D M 2 E S M u J K E 8 G I B I Y E x X C Q t y v C Y e E e D w P H Y j y B V n i r I H b D F 5 j T B V S l w O C 5 N N P S N 0 j 5 S s E R s k o f i e l q C z r 2 T P D E e J U u E l H 6 A Q I q W p t 3 x N x y R J D V I C n t E G c R 0 l D P O 8 c e L S 0 M e R m P E G z G H R B G g 0 x D x X R Q f t k a E E U v 1 U g r H U M w O v 5 I C S R e z + D x r W b L z b m h v v F m 6 8 5 A a F b A r x W 6 N s j X I 5 o 9 z R N M p t M M V D A L Q f M l A k c D h t S i V a 2 2 x t c z n b 3 N W 0 z R 1 8 K 8 K Z P w p Z U 6 r S G m V r l K Z G m Q 0 X N w 0 z o d 1 J J l R h e M V 8 S N s M i 1 m R n l G W p E Y L m G g x S d I 1 2 G K q t J D 5 F t M m A 2 M u p k 8 6 p l 3 M p A w M v S S l W t r s S 3 K q l S 4 C v U R r T y v R g l j B + p n 5 L O C B U D + p x y p d t d l B U a V o + 5 o 7 y B 5 I d E o B e k 9 J d / o I s t n P N Y X b B 4 F + C V m f I 5 t A y L U k 8 B y 2 m z 6 A x D 0 Q M b 4 B A Y 9 0 K 9 s f W H T d 4 w r Q s W O 9 g S U h / w z x q O u B J d N + I 4 6 v x F / z a E Q D X O s C l j q 4 H P g 5 b e Y O n n i f T J u b B S + e f 1 b L q f s W 1 p Y v K A S p E P U M 5 v 0 x x K 1 + m V L Q q 8 Z Y j 9 O 6 g w X M 1 U R Y 3 U T b x k z 7 D B C 7 Q V H D m F G f h d w B m A H k Q L W D 1 R 2 A 8 7 x G s A / S x + A V 0 b 0 i 3 u p Z Q C Q V X Z e h D t K r 5 d f N y W x M y g 4 i f v 8 p B k T U b x q s S A j d 4 N v G 6 P s I t q n I w e I Q z A w J 7 U u c 0 F b h p 5 j C C j 1 / g q H X E j n V h 0 x A X Z H Y 1 Z t R Q b / p 3 M M c v 6 a 3 l K O 7 i T z Y + 7 D J I 7 9 Q 5 / 7 3 v k J W z a / q l k 4 9 P M Y i D H I c e R Q N f E U K 6 G 5 Z N u 5 Z h z R x 7 j 9 F S s Z 3 Q x 6 v y A R 7 u n u T j Z v T a b b O J P 3 n s 7 f p P 1 c i j u 5 + 0 3 v + Q O 5 H Q 0 b d n a d n P 5 b X W a o W q F p R 7 Q P E n p F 7 e i B p d X e u 3 u Y D + 7 E H 0 k 9 3 s + t t P Z r D e y B N d b f F 3 r a Z Z 3 w g c X U 3 0 N 7 O K n 3 W A y m j u 6 3 2 d l f r g M t r 8 D J y H k O y C j 7 U J a c i i I c z K Q 9 c V 7 2 X K Y q 4 h y + M V P e O O v w 8 o j H r y p b 1 9 9 P a 3 c u N b P p b w v F X R s N y h j m h g J 3 s m + W G D R r M g C q W N y d R L P w G X i k L 6 1 w d y G Y 5 8 j 5 5 L 0 W 5 J D + Q X S x / D a D f r x b 5 b g 2 R 7 r 4 M 3 P W z x L + C C b g Q 2 L L + H o d f P r M 3 O r 0 N 8 h 2 x v m / s K 3 s y L 2 J r i j L R 6 K 5 F + G 9 S i A I k Y F Q c 6 8 C p R x Q W 5 f D M A Q j o v K q q Z c 5 i 9 V S 7 / v k S m A a J 5 y l M Y a B Z H n s p E T N i 2 A y E X Y t E E T d A 5 e W k U r s G h U w 1 d 5 3 W x U S t Q s k s v W a l e m Z K 2 a g V h K C s R i F V d t 4 w g y r q q 1 A h p d A s / a a Z 9 D 3 p o T I V 7 / N a L F E Z X 9 B 2 q f 1 i B s s y I j X D t 2 U G 3 y b C J 1 8 3 E W X Y 5 B X W 9 s + D u I p v A k p s Z 7 E q / h m Q K x G r G d F t M 0 S 3 p O u U N f M n 7 I Z 5 J a u q W F F f h k 7 p d p 5 b X S W U m h X a M V N o W x 4 a 5 Q r U y D r E 8 A P m b n T n 9 S s W s h V U q z r h m a l W Q q R Z q 1 0 z r X b 0 a i + r 9 N S p x i t o r n 9 k N c N C i 1 E z O n t m 6 O z q l J x W Y d N c d F h A R v N E b g a L B o 9 m U P b N Q N k z K r G t Q s e g v r I A 0 0 I H k D P Q T F h r x E 7 P z e D b 1 6 o 5 r o J N o 7 S 0 A J f 2 S e s M I h 0 2 G t A Y x p V 4 9 q N f a V 0 F k X 4 l b Q G p x U 6 W Z 7 A Z s N Z A z z S A t f V K z 6 t w 0 y k j L i B m c o g + w 0 m L l Q Z C h k G y 3 a u r u q / C p b p S u o C G V l X A D I Y a y h r K G 4 a 4 9 q b W V w V V K G g U g R f g M C l 3 m K G i w 0 k D H s N 4 1 d 5 a x e c U l f H g 0 u X w x f h x + X K Q T K i 5 v H w a U 2 I Y c d v b y 3 2 c U j k Z S 3 x I U J y G V V f Q Z C Z l G T n L i 9 E y P q O i G K 1 m 8 s q + 0 J n D 2 P h T n b r R R m H 3 o h / v 1 B E x i 9 E W / J y n j o b h V q 7 5 g U / d G L P d Y c W f / N T S X o 0 T q K p N 8 8 W N N H o 0 9 C h 7 b o E P 0 u b 1 / E r q m N x 5 U X P N R f n N F s t d Z r G i + y u q b z 5 o P + L 8 K 3 3 E C c N N 7 9 l o u s W j 4 i a Q Z W 8 b W e L W k 5 r 7 O d o 6 / 7 b O f 9 k 6 / + 3 G 0 C q / z 2 A 8 N f + G v O K e m I D 6 5 d s T P i j f n r Y l 9 c X u j U r P g 6 2 s E D 9 z L 2 Z 4 X 9 R b c Z s R Q T H A t v W i o G n Q n T m y J j / 8 Q 0 X P F P a m X L t l b T x Z 4 0 E 5 w + z N X U q 6 a J F b u z K X f j 3 a 1 V 0 K y 8 e + j W t S R p C L o 9 I j / l z r / P n / P K G 6 0 + / 5 n t k T 4 f k n 6 a l q T s L 5 w 8 r 5 h 6 V H c b I L D c Z K r r m F k w 8 X 2 y y l z V L a L E V e X z b n n x 7 A 7 1 j 5 i q W c O 6 n 1 I H N O Y + I n 8 q 6 h 3 B v k P E D 9 m j d d 5 W b r e s G V b L h 2 F 1 u t p u t T b 0 U a r s H V r r r V r L P M 0 j o X s h w u F 9 p A Y 0 X Q N t 3 T 3 4 R Y p n g g 6 3 8 h q C 5 b r k f J y I M M B K L O G e k j G Y M 7 S D 7 L 2 j T a K j C Y B F x K v l y 0 l W n U D r V w C b e B V h t o t Y F W G 2 i 1 g Z Z R o D V 1 R 4 8 S c r U x V h t j / R V j r M l W + X 8 d a E k h S 6 O t 2 R P t k O t C x N T 7 9 7 k j Q t Y G X m 3 g 1 Q Z e b e D 1 r Q R e / w x G / E b E Z a F X + k g u m q o A j P y p E d i f 8 N I L Z s Q 6 i O O Q X y W x J K H u e z f b 3 Y q g r / L Y 5 n 9 Q S w E C L Q A U A A I A C A B V Y y h W H u 3 k k 6 M A A A D 2 A A A A E g A A A A A A A A A A A A A A A A A A A A A A Q 2 9 u Z m l n L 1 B h Y 2 t h Z 2 U u e G 1 s U E s B A i 0 A F A A C A A g A V W M o V g / K 6 a u k A A A A 6 Q A A A B M A A A A A A A A A A A A A A A A A 7 w A A A F t D b 2 5 0 Z W 5 0 X 1 R 5 c G V z X S 5 4 b W x Q S w E C L Q A U A A I A C A B V Y y h W Y U q m Y X c L A A C C Z Q A A E w A A A A A A A A A A A A A A A A D g A Q A A R m 9 y b X V s Y X M v U 2 V j d G l v b j E u b V B L B Q Y A A A A A A w A D A M I A A A C k D 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g Y Q A A A A A A A L 5 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b G V h b m V k R G F 0 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D b G V h b m V k R G F 0 Y S I g L z 4 8 R W 5 0 c n k g V H l w Z T 0 i R m l s b G V k Q 2 9 t c G x l d G V S Z X N 1 b H R U b 1 d v c m t z a G V l d C I g V m F s d W U 9 I m w x I i A v P j x F b n R y e S B U e X B l P S J G a W x s T G F z d F V w Z G F 0 Z W Q i I F Z h b H V l P S J k M j A y M y 0 w M S 0 w O F Q x O D o y N j o 0 M y 4 0 O D U y O D E z W i I g L z 4 8 R W 5 0 c n k g V H l w Z T 0 i R m l s b E N v b H V t b l R 5 c G V z I i B W Y W x 1 Z T 0 i c 0 J 3 W U d B d 0 1 B Q U F B Q U F B Q U d B d 0 1 E Q X d N R E F 3 T U R B d 0 0 9 I i A v P j x F b n R y e S B U e X B l P S J G a W x s Q 2 9 s d W 1 u T m F t Z X M i I F Z h b H V l P S J z W y Z x d W 9 0 O 1 R p b W V z d G F t c C Z x d W 9 0 O y w m c X V v d D t T Y 2 h v b 2 w m c X V v d D s s J n F 1 b 3 Q 7 V 2 h h d C B p c y B 5 b 3 V y I H B y Z W Z l c n J l Z C B M Y W 5 n d W F n Z T 8 g X G 5 c b s K / Q 3 X D o W w g Z X M g d H U g a W R p b 2 1 h I H B y Z W Z l c m l k b z 9 c b i Z x d W 9 0 O y w m c X V v d D t N b 2 5 0 a C Z x d W 9 0 O y w m c X V v d D t Z Z W F y J n F 1 b 3 Q 7 L C Z x d W 9 0 O 1 N j a G 9 v b C B Z Z W F y J n F 1 b 3 Q 7 L C Z x d W 9 0 O 0 d l b m R l c i B v c i B n Z W 5 k Z X I g a W R l b n R p d H k m c X V v d D s s J n F 1 b 3 Q 7 R X R o b m l j a X R 5 J n F 1 b 3 Q 7 L C Z x d W 9 0 O 1 J h Y 2 U m c X V v d D s s J n F 1 b 3 Q 7 T X V s d G k t c m F j a W F s J n F 1 b 3 Q 7 L C Z x d W 9 0 O 0 9 0 a G V y I E V 0 a G 5 p Y y B H c m 9 1 c C Z x d W 9 0 O y w m c X V v d D t H c m F k Z S B M Z X Z l b C Z x d W 9 0 O y w m c X V v d D s x L i B J I G x p a 2 U g c 2 N o b 2 9 s I C h t Z X J n Z W Q p L i Z x d W 9 0 O y w m c X V v d D s y L i B J I G Z l Z W w g b G l r Z S B J I G R v I H d l b G w g a W 4 g c 2 N o b 2 9 s I C h t Z X J n Z W Q p L i Z x d W 9 0 O y w m c X V v d D s z L i B N e S B z Y 2 h v b 2 w g d 2 F u d H M g b W U g d G 8 g Z G 8 g d 2 V s b C A o b W V y Z 2 V k K S 4 m c X V v d D s s J n F 1 b 3 Q 7 N C 4 g T X k g c 2 N o b 2 9 s I G h h c y B j b G V h c i B y d W x l c y B m b 3 I g Y m V o Y X Z p b 3 I g K G 1 l c m d l Z C k u J n F 1 b 3 Q 7 L C Z x d W 9 0 O z U u I F R l Y W N o Z X J z I H R y Z W F 0 I G 1 l I H d p d G g g c m V z c G V j d C A o b W V y Z 2 V k K S 4 m c X V v d D s s J n F 1 b 3 Q 7 N i 4 g R 2 9 v Z C B i Z W h h d m l v c i B p c y B u b 3 R p Y 2 V k I G F 0 I G 1 5 I H N j a G 9 v b C A o b W V y Z 2 V k K S 4 m c X V v d D s s J n F 1 b 3 Q 7 N y 4 g S S B n Z X Q g Y W x v b m c g d 2 l 0 a C B v d G h l c i B z d H V k Z W 5 0 c y A o b W V y Z 2 V k K S 4 m c X V v d D s s J n F 1 b 3 Q 7 O C 4 g S S B m Z W V s I H N h Z m U g Y X Q g c 2 N o b 2 9 s I C h t Z X J n Z W Q p L i Z x d W 9 0 O y w m c X V v d D s 5 L i B T d H V k Z W 5 0 c y B 0 c m V h d C B l Y W N o I G 9 0 a G V y I H d l b G w g K G 1 l c m d l Z C k u J n F 1 b 3 Q 7 L C Z x d W 9 0 O z E w L i B U a G V y Z S B p c y B h b i B h Z H V s d C B h d C B t e S B z Y 2 h v b 2 w g d 2 h v I H d p b G w g a G V s c C B t Z S B p Z i B J I G 5 l Z W Q g a X Q g K G 1 l c m d l Z C k u J n F 1 b 3 Q 7 L C Z x d W 9 0 O z E x L i B T d H V k Z W 5 0 c y B p b i B t e S B j b G F z c y B i Z W h h d m U g c 2 8 g d G h h d C B 0 Z W F j a G V y c y B j Y W 4 g d G V h Y 2 g g K G 1 l c m d l Z C k u J n F 1 b 3 Q 7 X S I g L z 4 8 R W 5 0 c n k g V H l w Z T 0 i U X V l c n l J R C I g V m F s d W U 9 I n M z Y j A 4 Z D g 3 M i 0 1 N D Q 0 L T R l O W E t Y W M 0 N y 0 z M m J m N T B h M j Z l M z E i I C 8 + P E V u d H J 5 I F R 5 c G U 9 I k Z p b G x F c n J v c k N v d W 5 0 I i B W Y W x 1 Z T 0 i b D A i I C 8 + P E V u d H J 5 I F R 5 c G U 9 I k Z p b G x F c n J v c k N v Z G U i I F Z h b H V l P S J z V W 5 r b m 9 3 b i I g L z 4 8 R W 5 0 c n k g V H l w Z T 0 i R m l s b F N 0 Y X R 1 c y I g V m F s d W U 9 I n N D b 2 1 w b G V 0 Z S I g L z 4 8 R W 5 0 c n k g V H l w Z T 0 i R m l s b E N v d W 5 0 I i B W Y W x 1 Z T 0 i b D A i I C 8 + P E V u d H J 5 I F R 5 c G U 9 I l J l b G F 0 a W 9 u c 2 h p c E l u Z m 9 D b 2 5 0 Y W l u Z X I i I F Z h b H V l P S J z e y Z x d W 9 0 O 2 N v b H V t b k N v d W 5 0 J n F 1 b 3 Q 7 O j I z L C Z x d W 9 0 O 2 t l e U N v b H V t b k 5 h b W V z J n F 1 b 3 Q 7 O l t d L C Z x d W 9 0 O 3 F 1 Z X J 5 U m V s Y X R p b 2 5 z a G l w c y Z x d W 9 0 O z p b X S w m c X V v d D t j b 2 x 1 b W 5 J Z G V u d G l 0 a W V z J n F 1 b 3 Q 7 O l s m c X V v d D t T Z W N 0 a W 9 u M S 9 D b G V h b m V k R G F 0 Y S 9 B d X R v U m V t b 3 Z l Z E N v b H V t b n M x L n t U a W 1 l c 3 R h b X A s M H 0 m c X V v d D s s J n F 1 b 3 Q 7 U 2 V j d G l v b j E v Q 2 x l Y W 5 l Z E R h d G E v Q X V 0 b 1 J l b W 9 2 Z W R D b 2 x 1 b W 5 z M S 5 7 U 2 N o b 2 9 s L D F 9 J n F 1 b 3 Q 7 L C Z x d W 9 0 O 1 N l Y 3 R p b 2 4 x L 0 N s Z W F u Z W R E Y X R h L 0 F 1 d G 9 S Z W 1 v d m V k Q 2 9 s d W 1 u c z E u e 1 d o Y X Q g a X M g e W 9 1 c i B w c m V m Z X J y Z W Q g T G F u Z 3 V h Z 2 U / I F x u X G 7 C v 0 N 1 w 6 F s I G V z I H R 1 I G l k a W 9 t Y S B w c m V m Z X J p Z G 8 / X G 4 s M n 0 m c X V v d D s s J n F 1 b 3 Q 7 U 2 V j d G l v b j E v Q 2 x l Y W 5 l Z E R h d G E v Q X V 0 b 1 J l b W 9 2 Z W R D b 2 x 1 b W 5 z M S 5 7 T W 9 u d G g s M 3 0 m c X V v d D s s J n F 1 b 3 Q 7 U 2 V j d G l v b j E v Q 2 x l Y W 5 l Z E R h d G E v Q X V 0 b 1 J l b W 9 2 Z W R D b 2 x 1 b W 5 z M S 5 7 W W V h c i w 0 f S Z x d W 9 0 O y w m c X V v d D t T Z W N 0 a W 9 u M S 9 D b G V h b m V k R G F 0 Y S 9 B d X R v U m V t b 3 Z l Z E N v b H V t b n M x L n t T Y 2 h v b 2 w g W W V h c i w 1 f S Z x d W 9 0 O y w m c X V v d D t T Z W N 0 a W 9 u M S 9 D b G V h b m V k R G F 0 Y S 9 B d X R v U m V t b 3 Z l Z E N v b H V t b n M x L n t H Z W 5 k Z X I g b 3 I g Z 2 V u Z G V y I G l k Z W 5 0 a X R 5 L D Z 9 J n F 1 b 3 Q 7 L C Z x d W 9 0 O 1 N l Y 3 R p b 2 4 x L 0 N s Z W F u Z W R E Y X R h L 0 F 1 d G 9 S Z W 1 v d m V k Q 2 9 s d W 1 u c z E u e 0 V 0 a G 5 p Y 2 l 0 e S w 3 f S Z x d W 9 0 O y w m c X V v d D t T Z W N 0 a W 9 u M S 9 D b G V h b m V k R G F 0 Y S 9 B d X R v U m V t b 3 Z l Z E N v b H V t b n M x L n t S Y W N l L D h 9 J n F 1 b 3 Q 7 L C Z x d W 9 0 O 1 N l Y 3 R p b 2 4 x L 0 N s Z W F u Z W R E Y X R h L 0 F 1 d G 9 S Z W 1 v d m V k Q 2 9 s d W 1 u c z E u e 0 1 1 b H R p L X J h Y 2 l h b C w 5 f S Z x d W 9 0 O y w m c X V v d D t T Z W N 0 a W 9 u M S 9 D b G V h b m V k R G F 0 Y S 9 B d X R v U m V t b 3 Z l Z E N v b H V t b n M x L n t P d G h l c i B F d G h u a W M g R 3 J v d X A s M T B 9 J n F 1 b 3 Q 7 L C Z x d W 9 0 O 1 N l Y 3 R p b 2 4 x L 0 N s Z W F u Z W R E Y X R h L 0 F 1 d G 9 S Z W 1 v d m V k Q 2 9 s d W 1 u c z E u e 0 d y Y W R l I E x l d m V s L D E x f S Z x d W 9 0 O y w m c X V v d D t T Z W N 0 a W 9 u M S 9 D b G V h b m V k R G F 0 Y S 9 B d X R v U m V t b 3 Z l Z E N v b H V t b n M x L n s x L i B J I G x p a 2 U g c 2 N o b 2 9 s I C h t Z X J n Z W Q p L i w x M n 0 m c X V v d D s s J n F 1 b 3 Q 7 U 2 V j d G l v b j E v Q 2 x l Y W 5 l Z E R h d G E v Q X V 0 b 1 J l b W 9 2 Z W R D b 2 x 1 b W 5 z M S 5 7 M i 4 g S S B m Z W V s I G x p a 2 U g S S B k b y B 3 Z W x s I G l u I H N j a G 9 v b C A o b W V y Z 2 V k K S 4 s M T N 9 J n F 1 b 3 Q 7 L C Z x d W 9 0 O 1 N l Y 3 R p b 2 4 x L 0 N s Z W F u Z W R E Y X R h L 0 F 1 d G 9 S Z W 1 v d m V k Q 2 9 s d W 1 u c z E u e z M u I E 1 5 I H N j a G 9 v b C B 3 Y W 5 0 c y B t Z S B 0 b y B k b y B 3 Z W x s I C h t Z X J n Z W Q p L i w x N H 0 m c X V v d D s s J n F 1 b 3 Q 7 U 2 V j d G l v b j E v Q 2 x l Y W 5 l Z E R h d G E v Q X V 0 b 1 J l b W 9 2 Z W R D b 2 x 1 b W 5 z M S 5 7 N C 4 g T X k g c 2 N o b 2 9 s I G h h c y B j b G V h c i B y d W x l c y B m b 3 I g Y m V o Y X Z p b 3 I g K G 1 l c m d l Z C k u L D E 1 f S Z x d W 9 0 O y w m c X V v d D t T Z W N 0 a W 9 u M S 9 D b G V h b m V k R G F 0 Y S 9 B d X R v U m V t b 3 Z l Z E N v b H V t b n M x L n s 1 L i B U Z W F j a G V y c y B 0 c m V h d C B t Z S B 3 a X R o I H J l c 3 B l Y 3 Q g K G 1 l c m d l Z C k u L D E 2 f S Z x d W 9 0 O y w m c X V v d D t T Z W N 0 a W 9 u M S 9 D b G V h b m V k R G F 0 Y S 9 B d X R v U m V t b 3 Z l Z E N v b H V t b n M x L n s 2 L i B H b 2 9 k I G J l a G F 2 a W 9 y I G l z I G 5 v d G l j Z W Q g Y X Q g b X k g c 2 N o b 2 9 s I C h t Z X J n Z W Q p L i w x N 3 0 m c X V v d D s s J n F 1 b 3 Q 7 U 2 V j d G l v b j E v Q 2 x l Y W 5 l Z E R h d G E v Q X V 0 b 1 J l b W 9 2 Z W R D b 2 x 1 b W 5 z M S 5 7 N y 4 g S S B n Z X Q g Y W x v b m c g d 2 l 0 a C B v d G h l c i B z d H V k Z W 5 0 c y A o b W V y Z 2 V k K S 4 s M T h 9 J n F 1 b 3 Q 7 L C Z x d W 9 0 O 1 N l Y 3 R p b 2 4 x L 0 N s Z W F u Z W R E Y X R h L 0 F 1 d G 9 S Z W 1 v d m V k Q 2 9 s d W 1 u c z E u e z g u I E k g Z m V l b C B z Y W Z l I G F 0 I H N j a G 9 v b C A o b W V y Z 2 V k K S 4 s M T l 9 J n F 1 b 3 Q 7 L C Z x d W 9 0 O 1 N l Y 3 R p b 2 4 x L 0 N s Z W F u Z W R E Y X R h L 0 F 1 d G 9 S Z W 1 v d m V k Q 2 9 s d W 1 u c z E u e z k u I F N 0 d W R l b n R z I H R y Z W F 0 I G V h Y 2 g g b 3 R o Z X I g d 2 V s b C A o b W V y Z 2 V k K S 4 s M j B 9 J n F 1 b 3 Q 7 L C Z x d W 9 0 O 1 N l Y 3 R p b 2 4 x L 0 N s Z W F u Z W R E Y X R h L 0 F 1 d G 9 S Z W 1 v d m V k Q 2 9 s d W 1 u c z E u e z E w L i B U a G V y Z S B p c y B h b i B h Z H V s d C B h d C B t e S B z Y 2 h v b 2 w g d 2 h v I H d p b G w g a G V s c C B t Z S B p Z i B J I G 5 l Z W Q g a X Q g K G 1 l c m d l Z C k u L D I x f S Z x d W 9 0 O y w m c X V v d D t T Z W N 0 a W 9 u M S 9 D b G V h b m V k R G F 0 Y S 9 B d X R v U m V t b 3 Z l Z E N v b H V t b n M x L n s x M S 4 g U 3 R 1 Z G V u d H M g a W 4 g b X k g Y 2 x h c 3 M g Y m V o Y X Z l I H N v I H R o Y X Q g d G V h Y 2 h l c n M g Y 2 F u I H R l Y W N o I C h t Z X J n Z W Q p L i w y M n 0 m c X V v d D t d L C Z x d W 9 0 O 0 N v b H V t b k N v d W 5 0 J n F 1 b 3 Q 7 O j I z L C Z x d W 9 0 O 0 t l e U N v b H V t b k 5 h b W V z J n F 1 b 3 Q 7 O l t d L C Z x d W 9 0 O 0 N v b H V t b k l k Z W 5 0 a X R p Z X M m c X V v d D s 6 W y Z x d W 9 0 O 1 N l Y 3 R p b 2 4 x L 0 N s Z W F u Z W R E Y X R h L 0 F 1 d G 9 S Z W 1 v d m V k Q 2 9 s d W 1 u c z E u e 1 R p b W V z d G F t c C w w f S Z x d W 9 0 O y w m c X V v d D t T Z W N 0 a W 9 u M S 9 D b G V h b m V k R G F 0 Y S 9 B d X R v U m V t b 3 Z l Z E N v b H V t b n M x L n t T Y 2 h v b 2 w s M X 0 m c X V v d D s s J n F 1 b 3 Q 7 U 2 V j d G l v b j E v Q 2 x l Y W 5 l Z E R h d G E v Q X V 0 b 1 J l b W 9 2 Z W R D b 2 x 1 b W 5 z M S 5 7 V 2 h h d C B p c y B 5 b 3 V y I H B y Z W Z l c n J l Z C B M Y W 5 n d W F n Z T 8 g X G 5 c b s K / Q 3 X D o W w g Z X M g d H U g a W R p b 2 1 h I H B y Z W Z l c m l k b z 9 c b i w y f S Z x d W 9 0 O y w m c X V v d D t T Z W N 0 a W 9 u M S 9 D b G V h b m V k R G F 0 Y S 9 B d X R v U m V t b 3 Z l Z E N v b H V t b n M x L n t N b 2 5 0 a C w z f S Z x d W 9 0 O y w m c X V v d D t T Z W N 0 a W 9 u M S 9 D b G V h b m V k R G F 0 Y S 9 B d X R v U m V t b 3 Z l Z E N v b H V t b n M x L n t Z Z W F y L D R 9 J n F 1 b 3 Q 7 L C Z x d W 9 0 O 1 N l Y 3 R p b 2 4 x L 0 N s Z W F u Z W R E Y X R h L 0 F 1 d G 9 S Z W 1 v d m V k Q 2 9 s d W 1 u c z E u e 1 N j a G 9 v b C B Z Z W F y L D V 9 J n F 1 b 3 Q 7 L C Z x d W 9 0 O 1 N l Y 3 R p b 2 4 x L 0 N s Z W F u Z W R E Y X R h L 0 F 1 d G 9 S Z W 1 v d m V k Q 2 9 s d W 1 u c z E u e 0 d l b m R l c i B v c i B n Z W 5 k Z X I g a W R l b n R p d H k s N n 0 m c X V v d D s s J n F 1 b 3 Q 7 U 2 V j d G l v b j E v Q 2 x l Y W 5 l Z E R h d G E v Q X V 0 b 1 J l b W 9 2 Z W R D b 2 x 1 b W 5 z M S 5 7 R X R o b m l j a X R 5 L D d 9 J n F 1 b 3 Q 7 L C Z x d W 9 0 O 1 N l Y 3 R p b 2 4 x L 0 N s Z W F u Z W R E Y X R h L 0 F 1 d G 9 S Z W 1 v d m V k Q 2 9 s d W 1 u c z E u e 1 J h Y 2 U s O H 0 m c X V v d D s s J n F 1 b 3 Q 7 U 2 V j d G l v b j E v Q 2 x l Y W 5 l Z E R h d G E v Q X V 0 b 1 J l b W 9 2 Z W R D b 2 x 1 b W 5 z M S 5 7 T X V s d G k t c m F j a W F s L D l 9 J n F 1 b 3 Q 7 L C Z x d W 9 0 O 1 N l Y 3 R p b 2 4 x L 0 N s Z W F u Z W R E Y X R h L 0 F 1 d G 9 S Z W 1 v d m V k Q 2 9 s d W 1 u c z E u e 0 9 0 a G V y I E V 0 a G 5 p Y y B H c m 9 1 c C w x M H 0 m c X V v d D s s J n F 1 b 3 Q 7 U 2 V j d G l v b j E v Q 2 x l Y W 5 l Z E R h d G E v Q X V 0 b 1 J l b W 9 2 Z W R D b 2 x 1 b W 5 z M S 5 7 R 3 J h Z G U g T G V 2 Z W w s M T F 9 J n F 1 b 3 Q 7 L C Z x d W 9 0 O 1 N l Y 3 R p b 2 4 x L 0 N s Z W F u Z W R E Y X R h L 0 F 1 d G 9 S Z W 1 v d m V k Q 2 9 s d W 1 u c z E u e z E u I E k g b G l r Z S B z Y 2 h v b 2 w g K G 1 l c m d l Z C k u L D E y f S Z x d W 9 0 O y w m c X V v d D t T Z W N 0 a W 9 u M S 9 D b G V h b m V k R G F 0 Y S 9 B d X R v U m V t b 3 Z l Z E N v b H V t b n M x L n s y L i B J I G Z l Z W w g b G l r Z S B J I G R v I H d l b G w g a W 4 g c 2 N o b 2 9 s I C h t Z X J n Z W Q p L i w x M 3 0 m c X V v d D s s J n F 1 b 3 Q 7 U 2 V j d G l v b j E v Q 2 x l Y W 5 l Z E R h d G E v Q X V 0 b 1 J l b W 9 2 Z W R D b 2 x 1 b W 5 z M S 5 7 M y 4 g T X k g c 2 N o b 2 9 s I H d h b n R z I G 1 l I H R v I G R v I H d l b G w g K G 1 l c m d l Z C k u L D E 0 f S Z x d W 9 0 O y w m c X V v d D t T Z W N 0 a W 9 u M S 9 D b G V h b m V k R G F 0 Y S 9 B d X R v U m V t b 3 Z l Z E N v b H V t b n M x L n s 0 L i B N e S B z Y 2 h v b 2 w g a G F z I G N s Z W F y I H J 1 b G V z I G Z v c i B i Z W h h d m l v c i A o b W V y Z 2 V k K S 4 s M T V 9 J n F 1 b 3 Q 7 L C Z x d W 9 0 O 1 N l Y 3 R p b 2 4 x L 0 N s Z W F u Z W R E Y X R h L 0 F 1 d G 9 S Z W 1 v d m V k Q 2 9 s d W 1 u c z E u e z U u I F R l Y W N o Z X J z I H R y Z W F 0 I G 1 l I H d p d G g g c m V z c G V j d C A o b W V y Z 2 V k K S 4 s M T Z 9 J n F 1 b 3 Q 7 L C Z x d W 9 0 O 1 N l Y 3 R p b 2 4 x L 0 N s Z W F u Z W R E Y X R h L 0 F 1 d G 9 S Z W 1 v d m V k Q 2 9 s d W 1 u c z E u e z Y u I E d v b 2 Q g Y m V o Y X Z p b 3 I g a X M g b m 9 0 a W N l Z C B h d C B t e S B z Y 2 h v b 2 w g K G 1 l c m d l Z C k u L D E 3 f S Z x d W 9 0 O y w m c X V v d D t T Z W N 0 a W 9 u M S 9 D b G V h b m V k R G F 0 Y S 9 B d X R v U m V t b 3 Z l Z E N v b H V t b n M x L n s 3 L i B J I G d l d C B h b G 9 u Z y B 3 a X R o I G 9 0 a G V y I H N 0 d W R l b n R z I C h t Z X J n Z W Q p L i w x O H 0 m c X V v d D s s J n F 1 b 3 Q 7 U 2 V j d G l v b j E v Q 2 x l Y W 5 l Z E R h d G E v Q X V 0 b 1 J l b W 9 2 Z W R D b 2 x 1 b W 5 z M S 5 7 O C 4 g S S B m Z W V s I H N h Z m U g Y X Q g c 2 N o b 2 9 s I C h t Z X J n Z W Q p L i w x O X 0 m c X V v d D s s J n F 1 b 3 Q 7 U 2 V j d G l v b j E v Q 2 x l Y W 5 l Z E R h d G E v Q X V 0 b 1 J l b W 9 2 Z W R D b 2 x 1 b W 5 z M S 5 7 O S 4 g U 3 R 1 Z G V u d H M g d H J l Y X Q g Z W F j a C B v d G h l c i B 3 Z W x s I C h t Z X J n Z W Q p L i w y M H 0 m c X V v d D s s J n F 1 b 3 Q 7 U 2 V j d G l v b j E v Q 2 x l Y W 5 l Z E R h d G E v Q X V 0 b 1 J l b W 9 2 Z W R D b 2 x 1 b W 5 z M S 5 7 M T A u I F R o Z X J l I G l z I G F u I G F k d W x 0 I G F 0 I G 1 5 I H N j a G 9 v b C B 3 a G 8 g d 2 l s b C B o Z W x w I G 1 l I G l m I E k g b m V l Z C B p d C A o b W V y Z 2 V k K S 4 s M j F 9 J n F 1 b 3 Q 7 L C Z x d W 9 0 O 1 N l Y 3 R p b 2 4 x L 0 N s Z W F u Z W R E Y X R h L 0 F 1 d G 9 S Z W 1 v d m V k Q 2 9 s d W 1 u c z E u e z E x L i B T d H V k Z W 5 0 c y B p b i B t e S B j b G F z c y B i Z W h h d m U g c 2 8 g d G h h d C B 0 Z W F j a G V y c y B j Y W 4 g d G V h Y 2 g g K G 1 l c m d l Z C k u L D I y f S Z x d W 9 0 O 1 0 s J n F 1 b 3 Q 7 U m V s Y X R p b 2 5 z a G l w S W 5 m b y Z x d W 9 0 O z p b X X 0 i I C 8 + P E V u d H J 5 I F R 5 c G U 9 I k F k Z G V k V G 9 E Y X R h T W 9 k Z W w i I F Z h b H V l P S J s M C I g L z 4 8 L 1 N 0 Y W J s Z U V u d H J p Z X M + P C 9 J d G V t P j x J d G V t P j x J d G V t T G 9 j Y X R p b 2 4 + P E l 0 Z W 1 U e X B l P k Z v c m 1 1 b G E 8 L 0 l 0 Z W 1 U e X B l P j x J d G V t U G F 0 a D 5 T Z W N 0 a W 9 u M S 9 D b G V h b m V k R G F 0 Y S 9 T b 3 V y Y 2 U 8 L 0 l 0 Z W 1 Q Y X R o P j w v S X R l b U x v Y 2 F 0 a W 9 u P j x T d G F i b G V F b n R y a W V z I C 8 + P C 9 J d G V t P j x J d G V t P j x J d G V t T G 9 j Y X R p b 2 4 + P E l 0 Z W 1 U e X B l P k Z v c m 1 1 b G E 8 L 0 l 0 Z W 1 U e X B l P j x J d G V t U G F 0 a D 5 T Z W N 0 a W 9 u M S 9 D b G V h b m V k R G F 0 Y S 9 D a G F u Z 2 V k J T I w V H l w Z T E 8 L 0 l 0 Z W 1 Q Y X R o P j w v S X R l b U x v Y 2 F 0 a W 9 u P j x T d G F i b G V F b n R y a W V z I C 8 + P C 9 J d G V t P j x J d G V t P j x J d G V t T G 9 j Y X R p b 2 4 + P E l 0 Z W 1 U e X B l P k Z v c m 1 1 b G E 8 L 0 l 0 Z W 1 U e X B l P j x J d G V t U G F 0 a D 5 T Z W N 0 a W 9 u M S 9 D b G V h b m V k R G F 0 Y S 9 S Z X B s Y W N l Z C U y M F Z h b H V l M T w v S X R l b V B h d G g + P C 9 J d G V t T G 9 j Y X R p b 2 4 + P F N 0 Y W J s Z U V u d H J p Z X M g L z 4 8 L 0 l 0 Z W 0 + P E l 0 Z W 0 + P E l 0 Z W 1 M b 2 N h d G l v b j 4 8 S X R l b V R 5 c G U + R m 9 y b X V s Y T w v S X R l b V R 5 c G U + P E l 0 Z W 1 Q Y X R o P l N l Y 3 R p b 2 4 x L 0 N s Z W F u Z W R E Y X R h L 1 J l c G x h Y 2 V k J T I w V m F s d W U y P C 9 J d G V t U G F 0 a D 4 8 L 0 l 0 Z W 1 M b 2 N h d G l v b j 4 8 U 3 R h Y m x l R W 5 0 c m l l c y A v P j w v S X R l b T 4 8 S X R l b T 4 8 S X R l b U x v Y 2 F 0 a W 9 u P j x J d G V t V H l w Z T 5 G b 3 J t d W x h P C 9 J d G V t V H l w Z T 4 8 S X R l b V B h d G g + U 2 V j d G l v b j E v Q 2 x l Y W 5 l Z E R h d G E v U m V w b G F j Z W Q l M j B W Y W x 1 Z T M 8 L 0 l 0 Z W 1 Q Y X R o P j w v S X R l b U x v Y 2 F 0 a W 9 u P j x T d G F i b G V F b n R y a W V z I C 8 + P C 9 J d G V t P j x J d G V t P j x J d G V t T G 9 j Y X R p b 2 4 + P E l 0 Z W 1 U e X B l P k Z v c m 1 1 b G E 8 L 0 l 0 Z W 1 U e X B l P j x J d G V t U G F 0 a D 5 T Z W N 0 a W 9 u M S 9 D b G V h b m V k R G F 0 Y S 9 S Z X B s Y W N l Z C U y M F Z h b H V l N T w v S X R l b V B h d G g + P C 9 J d G V t T G 9 j Y X R p b 2 4 + P F N 0 Y W J s Z U V u d H J p Z X M g L z 4 8 L 0 l 0 Z W 0 + P E l 0 Z W 0 + P E l 0 Z W 1 M b 2 N h d G l v b j 4 8 S X R l b V R 5 c G U + R m 9 y b X V s Y T w v S X R l b V R 5 c G U + P E l 0 Z W 1 Q Y X R o P l N l Y 3 R p b 2 4 x L 0 N s Z W F u Z W R E Y X R h L 1 J l c G x h Y 2 V k J T I w V m F s d W U 2 P C 9 J d G V t U G F 0 a D 4 8 L 0 l 0 Z W 1 M b 2 N h d G l v b j 4 8 U 3 R h Y m x l R W 5 0 c m l l c y A v P j w v S X R l b T 4 8 S X R l b T 4 8 S X R l b U x v Y 2 F 0 a W 9 u P j x J d G V t V H l w Z T 5 G b 3 J t d W x h P C 9 J d G V t V H l w Z T 4 8 S X R l b V B h d G g + U 2 V j d G l v b j E v Q 2 x l Y W 5 l Z E R h d G E v U m V w b G F j Z W Q l M j B W Y W x 1 Z T c 8 L 0 l 0 Z W 1 Q Y X R o P j w v S X R l b U x v Y 2 F 0 a W 9 u P j x T d G F i b G V F b n R y a W V z I C 8 + P C 9 J d G V t P j x J d G V t P j x J d G V t T G 9 j Y X R p b 2 4 + P E l 0 Z W 1 U e X B l P k Z v c m 1 1 b G E 8 L 0 l 0 Z W 1 U e X B l P j x J d G V t U G F 0 a D 5 T Z W N 0 a W 9 u M S 9 D b G V h b m V k R G F 0 Y S 9 S Z X B s Y W N l Z C U y M F Z h b H V l O D w v S X R l b V B h d G g + P C 9 J d G V t T G 9 j Y X R p b 2 4 + P F N 0 Y W J s Z U V u d H J p Z X M g L z 4 8 L 0 l 0 Z W 0 + P E l 0 Z W 0 + P E l 0 Z W 1 M b 2 N h d G l v b j 4 8 S X R l b V R 5 c G U + R m 9 y b X V s Y T w v S X R l b V R 5 c G U + P E l 0 Z W 1 Q Y X R o P l N l Y 3 R p b 2 4 x L 0 N s Z W F u Z W R E Y X R h L 1 J l c G x h Y 2 V k J T I w V m F s d W U 5 P C 9 J d G V t U G F 0 a D 4 8 L 0 l 0 Z W 1 M b 2 N h d G l v b j 4 8 U 3 R h Y m x l R W 5 0 c m l l c y A v P j w v S X R l b T 4 8 S X R l b T 4 8 S X R l b U x v Y 2 F 0 a W 9 u P j x J d G V t V H l w Z T 5 G b 3 J t d W x h P C 9 J d G V t V H l w Z T 4 8 S X R l b V B h d G g + U 2 V j d G l v b j E v Q 2 x l Y W 5 l Z E R h d G E v U m V w b G F j Z W Q l M j B W Y W x 1 Z T E w P C 9 J d G V t U G F 0 a D 4 8 L 0 l 0 Z W 1 M b 2 N h d G l v b j 4 8 U 3 R h Y m x l R W 5 0 c m l l c y A v P j w v S X R l b T 4 8 S X R l b T 4 8 S X R l b U x v Y 2 F 0 a W 9 u P j x J d G V t V H l w Z T 5 G b 3 J t d W x h P C 9 J d G V t V H l w Z T 4 8 S X R l b V B h d G g + U 2 V j d G l v b j E v Q 2 x l Y W 5 l Z E R h d G E v U m V w b G F j Z W Q l M j B W Y W x 1 Z T E x P C 9 J d G V t U G F 0 a D 4 8 L 0 l 0 Z W 1 M b 2 N h d G l v b j 4 8 U 3 R h Y m x l R W 5 0 c m l l c y A v P j w v S X R l b T 4 8 S X R l b T 4 8 S X R l b U x v Y 2 F 0 a W 9 u P j x J d G V t V H l w Z T 5 G b 3 J t d W x h P C 9 J d G V t V H l w Z T 4 8 S X R l b V B h d G g + U 2 V j d G l v b j E v Q 2 x l Y W 5 l Z E R h d G E v U m V w b G F j Z W Q l M j B W Y W x 1 Z T E y P C 9 J d G V t U G F 0 a D 4 8 L 0 l 0 Z W 1 M b 2 N h d G l v b j 4 8 U 3 R h Y m x l R W 5 0 c m l l c y A v P j w v S X R l b T 4 8 S X R l b T 4 8 S X R l b U x v Y 2 F 0 a W 9 u P j x J d G V t V H l w Z T 5 G b 3 J t d W x h P C 9 J d G V t V H l w Z T 4 8 S X R l b V B h d G g + U 2 V j d G l v b j E v Q 2 x l Y W 5 l Z E R h d G E v U m V w b G F j Z W Q l M j B W Y W x 1 Z T E z P C 9 J d G V t U G F 0 a D 4 8 L 0 l 0 Z W 1 M b 2 N h d G l v b j 4 8 U 3 R h Y m x l R W 5 0 c m l l c y A v P j w v S X R l b T 4 8 S X R l b T 4 8 S X R l b U x v Y 2 F 0 a W 9 u P j x J d G V t V H l w Z T 5 G b 3 J t d W x h P C 9 J d G V t V H l w Z T 4 8 S X R l b V B h d G g + U 2 V j d G l v b j E v Q 2 x l Y W 5 l Z E R h d G E v U m V w b G F j Z W Q l M j B W Y W x 1 Z T E 0 P C 9 J d G V t U G F 0 a D 4 8 L 0 l 0 Z W 1 M b 2 N h d G l v b j 4 8 U 3 R h Y m x l R W 5 0 c m l l c y A v P j w v S X R l b T 4 8 S X R l b T 4 8 S X R l b U x v Y 2 F 0 a W 9 u P j x J d G V t V H l w Z T 5 G b 3 J t d W x h P C 9 J d G V t V H l w Z T 4 8 S X R l b V B h d G g + U 2 V j d G l v b j E v Q 2 x l Y W 5 l Z E R h d G E v U m V w b G F j Z W Q l M j B W Y W x 1 Z T E 1 P C 9 J d G V t U G F 0 a D 4 8 L 0 l 0 Z W 1 M b 2 N h d G l v b j 4 8 U 3 R h Y m x l R W 5 0 c m l l c y A v P j w v S X R l b T 4 8 S X R l b T 4 8 S X R l b U x v Y 2 F 0 a W 9 u P j x J d G V t V H l w Z T 5 G b 3 J t d W x h P C 9 J d G V t V H l w Z T 4 8 S X R l b V B h d G g + U 2 V j d G l v b j E v Q 2 x l Y W 5 l Z E R h d G E v U m V w b G F j Z W Q l M j B W Y W x 1 Z T E 2 P C 9 J d G V t U G F 0 a D 4 8 L 0 l 0 Z W 1 M b 2 N h d G l v b j 4 8 U 3 R h Y m x l R W 5 0 c m l l c y A v P j w v S X R l b T 4 8 S X R l b T 4 8 S X R l b U x v Y 2 F 0 a W 9 u P j x J d G V t V H l w Z T 5 G b 3 J t d W x h P C 9 J d G V t V H l w Z T 4 8 S X R l b V B h d G g + U 2 V j d G l v b j E v Q 2 x l Y W 5 l Z E R h d G E v U m V w b G F j Z W Q l M j B W Y W x 1 Z T E 3 P C 9 J d G V t U G F 0 a D 4 8 L 0 l 0 Z W 1 M b 2 N h d G l v b j 4 8 U 3 R h Y m x l R W 5 0 c m l l c y A v P j w v S X R l b T 4 8 S X R l b T 4 8 S X R l b U x v Y 2 F 0 a W 9 u P j x J d G V t V H l w Z T 5 G b 3 J t d W x h P C 9 J d G V t V H l w Z T 4 8 S X R l b V B h d G g + U 2 V j d G l v b j E v Q 2 x l Y W 5 l Z E R h d G E v U m V w b G F j Z W Q l M j B W Y W x 1 Z T E 4 P C 9 J d G V t U G F 0 a D 4 8 L 0 l 0 Z W 1 M b 2 N h d G l v b j 4 8 U 3 R h Y m x l R W 5 0 c m l l c y A v P j w v S X R l b T 4 8 S X R l b T 4 8 S X R l b U x v Y 2 F 0 a W 9 u P j x J d G V t V H l w Z T 5 G b 3 J t d W x h P C 9 J d G V t V H l w Z T 4 8 S X R l b V B h d G g + U 2 V j d G l v b j E v Q 2 x l Y W 5 l Z E R h d G E v U m V w b G F j Z W Q l M j B W Y W x 1 Z T E 5 P C 9 J d G V t U G F 0 a D 4 8 L 0 l 0 Z W 1 M b 2 N h d G l v b j 4 8 U 3 R h Y m x l R W 5 0 c m l l c y A v P j w v S X R l b T 4 8 S X R l b T 4 8 S X R l b U x v Y 2 F 0 a W 9 u P j x J d G V t V H l w Z T 5 G b 3 J t d W x h P C 9 J d G V t V H l w Z T 4 8 S X R l b V B h d G g + U 2 V j d G l v b j E v Q 2 x l Y W 5 l Z E R h d G E v U m V w b G F j Z W Q l M j B W Y W x 1 Z T I w P C 9 J d G V t U G F 0 a D 4 8 L 0 l 0 Z W 1 M b 2 N h d G l v b j 4 8 U 3 R h Y m x l R W 5 0 c m l l c y A v P j w v S X R l b T 4 8 S X R l b T 4 8 S X R l b U x v Y 2 F 0 a W 9 u P j x J d G V t V H l w Z T 5 G b 3 J t d W x h P C 9 J d G V t V H l w Z T 4 8 S X R l b V B h d G g + U 2 V j d G l v b j E v Q 2 x l Y W 5 l Z E R h d G E v U m V w b G F j Z W Q l M j B W Y W x 1 Z T I x P C 9 J d G V t U G F 0 a D 4 8 L 0 l 0 Z W 1 M b 2 N h d G l v b j 4 8 U 3 R h Y m x l R W 5 0 c m l l c y A v P j w v S X R l b T 4 8 S X R l b T 4 8 S X R l b U x v Y 2 F 0 a W 9 u P j x J d G V t V H l w Z T 5 G b 3 J t d W x h P C 9 J d G V t V H l w Z T 4 8 S X R l b V B h d G g + U 2 V j d G l v b j E v Q 2 x l Y W 5 l Z E R h d G E v U m V w b G F j Z W Q l M j B W Y W x 1 Z T I y P C 9 J d G V t U G F 0 a D 4 8 L 0 l 0 Z W 1 M b 2 N h d G l v b j 4 8 U 3 R h Y m x l R W 5 0 c m l l c y A v P j w v S X R l b T 4 8 S X R l b T 4 8 S X R l b U x v Y 2 F 0 a W 9 u P j x J d G V t V H l w Z T 5 G b 3 J t d W x h P C 9 J d G V t V H l w Z T 4 8 S X R l b V B h d G g + U 2 V j d G l v b j E v Q 2 x l Y W 5 l Z E R h d G E v U m V w b G F j Z W Q l M j B W Y W x 1 Z T I z P C 9 J d G V t U G F 0 a D 4 8 L 0 l 0 Z W 1 M b 2 N h d G l v b j 4 8 U 3 R h Y m x l R W 5 0 c m l l c y A v P j w v S X R l b T 4 8 S X R l b T 4 8 S X R l b U x v Y 2 F 0 a W 9 u P j x J d G V t V H l w Z T 5 G b 3 J t d W x h P C 9 J d G V t V H l w Z T 4 8 S X R l b V B h d G g + U 2 V j d G l v b j E v Q 2 x l Y W 5 l Z E R h d G E v U m V w b G F j Z W Q l M j B W Y W x 1 Z T I 0 P C 9 J d G V t U G F 0 a D 4 8 L 0 l 0 Z W 1 M b 2 N h d G l v b j 4 8 U 3 R h Y m x l R W 5 0 c m l l c y A v P j w v S X R l b T 4 8 S X R l b T 4 8 S X R l b U x v Y 2 F 0 a W 9 u P j x J d G V t V H l w Z T 5 G b 3 J t d W x h P C 9 J d G V t V H l w Z T 4 8 S X R l b V B h d G g + U 2 V j d G l v b j E v Q 2 x l Y W 5 l Z E R h d G E v U m V w b G F j Z W Q l M j B W Y W x 1 Z T I 1 P C 9 J d G V t U G F 0 a D 4 8 L 0 l 0 Z W 1 M b 2 N h d G l v b j 4 8 U 3 R h Y m x l R W 5 0 c m l l c y A v P j w v S X R l b T 4 8 S X R l b T 4 8 S X R l b U x v Y 2 F 0 a W 9 u P j x J d G V t V H l w Z T 5 G b 3 J t d W x h P C 9 J d G V t V H l w Z T 4 8 S X R l b V B h d G g + U 2 V j d G l v b j E v Q 2 x l Y W 5 l Z E R h d G E v U m V w b G F j Z W Q l M j B W Y W x 1 Z T I 2 P C 9 J d G V t U G F 0 a D 4 8 L 0 l 0 Z W 1 M b 2 N h d G l v b j 4 8 U 3 R h Y m x l R W 5 0 c m l l c y A v P j w v S X R l b T 4 8 S X R l b T 4 8 S X R l b U x v Y 2 F 0 a W 9 u P j x J d G V t V H l w Z T 5 G b 3 J t d W x h P C 9 J d G V t V H l w Z T 4 8 S X R l b V B h d G g + U 2 V j d G l v b j E v Q 2 x l Y W 5 l Z E R h d G E v U m V w b G F j Z W Q l M j B W Y W x 1 Z T I 3 P C 9 J d G V t U G F 0 a D 4 8 L 0 l 0 Z W 1 M b 2 N h d G l v b j 4 8 U 3 R h Y m x l R W 5 0 c m l l c y A v P j w v S X R l b T 4 8 S X R l b T 4 8 S X R l b U x v Y 2 F 0 a W 9 u P j x J d G V t V H l w Z T 5 G b 3 J t d W x h P C 9 J d G V t V H l w Z T 4 8 S X R l b V B h d G g + U 2 V j d G l v b j E v Q 2 x l Y W 5 l Z E R h d G E v U m V w b G F j Z W Q l M j B W Y W x 1 Z T I 4 P C 9 J d G V t U G F 0 a D 4 8 L 0 l 0 Z W 1 M b 2 N h d G l v b j 4 8 U 3 R h Y m x l R W 5 0 c m l l c y A v P j w v S X R l b T 4 8 S X R l b T 4 8 S X R l b U x v Y 2 F 0 a W 9 u P j x J d G V t V H l w Z T 5 G b 3 J t d W x h P C 9 J d G V t V H l w Z T 4 8 S X R l b V B h d G g + U 2 V j d G l v b j E v Q 2 x l Y W 5 l Z E R h d G E v S W 5 z Z X J 0 Z W Q l M j B N b 2 5 0 a D w v S X R l b V B h d G g + P C 9 J d G V t T G 9 j Y X R p b 2 4 + P F N 0 Y W J s Z U V u d H J p Z X M g L z 4 8 L 0 l 0 Z W 0 + P E l 0 Z W 0 + P E l 0 Z W 1 M b 2 N h d G l v b j 4 8 S X R l b V R 5 c G U + R m 9 y b X V s Y T w v S X R l b V R 5 c G U + P E l 0 Z W 1 Q Y X R o P l N l Y 3 R p b 2 4 x L 0 N s Z W F u Z W R E Y X R h L 0 l u c 2 V y d G V k J T I w W W V h c j w v S X R l b V B h d G g + P C 9 J d G V t T G 9 j Y X R p b 2 4 + P F N 0 Y W J s Z U V u d H J p Z X M g L z 4 8 L 0 l 0 Z W 0 + P E l 0 Z W 0 + P E l 0 Z W 1 M b 2 N h d G l v b j 4 8 S X R l b V R 5 c G U + R m 9 y b X V s Y T w v S X R l b V R 5 c G U + P E l 0 Z W 1 Q Y X R o P l N l Y 3 R p b 2 4 x L 0 N s Z W F u Z W R E Y X R h L 0 F k Z G V k J T I w Q 3 V z d G 9 t P C 9 J d G V t U G F 0 a D 4 8 L 0 l 0 Z W 1 M b 2 N h d G l v b j 4 8 U 3 R h Y m x l R W 5 0 c m l l c y A v P j w v S X R l b T 4 8 S X R l b T 4 8 S X R l b U x v Y 2 F 0 a W 9 u P j x J d G V t V H l w Z T 5 G b 3 J t d W x h P C 9 J d G V t V H l w Z T 4 8 S X R l b V B h d G g + U 2 V j d G l v b j E v Q 2 x l Y W 5 l Z E R h d G E v Q W R k Z W Q l M j B D b 2 5 k a X R p b 2 5 h b C U y M E N v b H V t b j w v S X R l b V B h d G g + P C 9 J d G V t T G 9 j Y X R p b 2 4 + P F N 0 Y W J s Z U V u d H J p Z X M g L z 4 8 L 0 l 0 Z W 0 + P E l 0 Z W 0 + P E l 0 Z W 1 M b 2 N h d G l v b j 4 8 S X R l b V R 5 c G U + R m 9 y b X V s Y T w v S X R l b V R 5 c G U + P E l 0 Z W 1 Q Y X R o P l N l Y 3 R p b 2 4 x L 0 N s Z W F u Z W R E Y X R h L 0 F k Z G V k J T I w Q 2 9 u Z G l 0 a W 9 u Y W w l M j B D b 2 x 1 b W 4 x P C 9 J d G V t U G F 0 a D 4 8 L 0 l 0 Z W 1 M b 2 N h d G l v b j 4 8 U 3 R h Y m x l R W 5 0 c m l l c y A v P j w v S X R l b T 4 8 S X R l b T 4 8 S X R l b U x v Y 2 F 0 a W 9 u P j x J d G V t V H l w Z T 5 G b 3 J t d W x h P C 9 J d G V t V H l w Z T 4 8 S X R l b V B h d G g + U 2 V j d G l v b j E v Q 2 x l Y W 5 l Z E R h d G E v Q W R k Z W Q l M j B D b 2 5 k a X R p b 2 5 h b C U y M E N v b H V t b j I 8 L 0 l 0 Z W 1 Q Y X R o P j w v S X R l b U x v Y 2 F 0 a W 9 u P j x T d G F i b G V F b n R y a W V z I C 8 + P C 9 J d G V t P j x J d G V t P j x J d G V t T G 9 j Y X R p b 2 4 + P E l 0 Z W 1 U e X B l P k Z v c m 1 1 b G E 8 L 0 l 0 Z W 1 U e X B l P j x J d G V t U G F 0 a D 5 T Z W N 0 a W 9 u M S 9 D b G V h b m V k R G F 0 Y S 9 B Z G R l Z C U y M E N v b m R p d G l v b m F s J T I w Q 2 9 s d W 1 u M z w v S X R l b V B h d G g + P C 9 J d G V t T G 9 j Y X R p b 2 4 + P F N 0 Y W J s Z U V u d H J p Z X M g L z 4 8 L 0 l 0 Z W 0 + P E l 0 Z W 0 + P E l 0 Z W 1 M b 2 N h d G l v b j 4 8 S X R l b V R 5 c G U + R m 9 y b X V s Y T w v S X R l b V R 5 c G U + P E l 0 Z W 1 Q Y X R o P l N l Y 3 R p b 2 4 x L 0 N s Z W F u Z W R E Y X R h L 0 F k Z G V k J T I w Q 2 9 u Z G l 0 a W 9 u Y W w l M j B D b 2 x 1 b W 4 0 P C 9 J d G V t U G F 0 a D 4 8 L 0 l 0 Z W 1 M b 2 N h d G l v b j 4 8 U 3 R h Y m x l R W 5 0 c m l l c y A v P j w v S X R l b T 4 8 S X R l b T 4 8 S X R l b U x v Y 2 F 0 a W 9 u P j x J d G V t V H l w Z T 5 G b 3 J t d W x h P C 9 J d G V t V H l w Z T 4 8 S X R l b V B h d G g + U 2 V j d G l v b j E v Q 2 x l Y W 5 l Z E R h d G E v Q W R k Z W Q l M j B D b 2 5 k a X R p b 2 5 h b C U y M E N v b H V t b j U 8 L 0 l 0 Z W 1 Q Y X R o P j w v S X R l b U x v Y 2 F 0 a W 9 u P j x T d G F i b G V F b n R y a W V z I C 8 + P C 9 J d G V t P j x J d G V t P j x J d G V t T G 9 j Y X R p b 2 4 + P E l 0 Z W 1 U e X B l P k Z v c m 1 1 b G E 8 L 0 l 0 Z W 1 U e X B l P j x J d G V t U G F 0 a D 5 T Z W N 0 a W 9 u M S 9 D b G V h b m V k R G F 0 Y S 9 B Z G R l Z C U y M E N v b m R p d G l v b m F s J T I w Q 2 9 s d W 1 u N j w v S X R l b V B h d G g + P C 9 J d G V t T G 9 j Y X R p b 2 4 + P F N 0 Y W J s Z U V u d H J p Z X M g L z 4 8 L 0 l 0 Z W 0 + P E l 0 Z W 0 + P E l 0 Z W 1 M b 2 N h d G l v b j 4 8 S X R l b V R 5 c G U + R m 9 y b X V s Y T w v S X R l b V R 5 c G U + P E l 0 Z W 1 Q Y X R o P l N l Y 3 R p b 2 4 x L 0 N s Z W F u Z W R E Y X R h L 0 F k Z G V k J T I w Q 2 9 u Z G l 0 a W 9 u Y W w l M j B D b 2 x 1 b W 4 3 P C 9 J d G V t U G F 0 a D 4 8 L 0 l 0 Z W 1 M b 2 N h d G l v b j 4 8 U 3 R h Y m x l R W 5 0 c m l l c y A v P j w v S X R l b T 4 8 S X R l b T 4 8 S X R l b U x v Y 2 F 0 a W 9 u P j x J d G V t V H l w Z T 5 G b 3 J t d W x h P C 9 J d G V t V H l w Z T 4 8 S X R l b V B h d G g + U 2 V j d G l v b j E v Q 2 x l Y W 5 l Z E R h d G E v Q W R k Z W Q l M j B D b 2 5 k a X R p b 2 5 h b C U y M E N v b H V t b j g 8 L 0 l 0 Z W 1 Q Y X R o P j w v S X R l b U x v Y 2 F 0 a W 9 u P j x T d G F i b G V F b n R y a W V z I C 8 + P C 9 J d G V t P j x J d G V t P j x J d G V t T G 9 j Y X R p b 2 4 + P E l 0 Z W 1 U e X B l P k Z v c m 1 1 b G E 8 L 0 l 0 Z W 1 U e X B l P j x J d G V t U G F 0 a D 5 T Z W N 0 a W 9 u M S 9 D b G V h b m V k R G F 0 Y S 9 B Z G R l Z C U y M E N v b m R p d G l v b m F s J T I w Q 2 9 s d W 1 u O T w v S X R l b V B h d G g + P C 9 J d G V t T G 9 j Y X R p b 2 4 + P F N 0 Y W J s Z U V u d H J p Z X M g L z 4 8 L 0 l 0 Z W 0 + P E l 0 Z W 0 + P E l 0 Z W 1 M b 2 N h d G l v b j 4 8 S X R l b V R 5 c G U + R m 9 y b X V s Y T w v S X R l b V R 5 c G U + P E l 0 Z W 1 Q Y X R o P l N l Y 3 R p b 2 4 x L 0 N s Z W F u Z W R E Y X R h L 0 F k Z G V k J T I w Q 2 9 u Z G l 0 a W 9 u Y W w l M j B D b 2 x 1 b W 4 x M D w v S X R l b V B h d G g + P C 9 J d G V t T G 9 j Y X R p b 2 4 + P F N 0 Y W J s Z U V u d H J p Z X M g L z 4 8 L 0 l 0 Z W 0 + P E l 0 Z W 0 + P E l 0 Z W 1 M b 2 N h d G l v b j 4 8 S X R l b V R 5 c G U + R m 9 y b X V s Y T w v S X R l b V R 5 c G U + P E l 0 Z W 1 Q Y X R o P l N l Y 3 R p b 2 4 x L 0 N s Z W F u Z W R E Y X R h L 0 F k Z G V k J T I w Q 2 9 u Z G l 0 a W 9 u Y W w l M j B D b 2 x 1 b W 4 x M T w v S X R l b V B h d G g + P C 9 J d G V t T G 9 j Y X R p b 2 4 + P F N 0 Y W J s Z U V u d H J p Z X M g L z 4 8 L 0 l 0 Z W 0 + P E l 0 Z W 0 + P E l 0 Z W 1 M b 2 N h d G l v b j 4 8 S X R l b V R 5 c G U + R m 9 y b X V s Y T w v S X R l b V R 5 c G U + P E l 0 Z W 1 Q Y X R o P l N l Y 3 R p b 2 4 x L 0 N s Z W F u Z W R E Y X R h L 0 F k Z G V k J T I w Q 2 9 u Z G l 0 a W 9 u Y W w l M j B D b 2 x 1 b W 4 x M j w v S X R l b V B h d G g + P C 9 J d G V t T G 9 j Y X R p b 2 4 + P F N 0 Y W J s Z U V u d H J p Z X M g L z 4 8 L 0 l 0 Z W 0 + P E l 0 Z W 0 + P E l 0 Z W 1 M b 2 N h d G l v b j 4 8 S X R l b V R 5 c G U + R m 9 y b X V s Y T w v S X R l b V R 5 c G U + P E l 0 Z W 1 Q Y X R o P l N l Y 3 R p b 2 4 x L 0 N s Z W F u Z W R E Y X R h L 0 F k Z G V k J T I w Q 2 9 u Z G l 0 a W 9 u Y W w l M j B D b 2 x 1 b W 4 x M z w v S X R l b V B h d G g + P C 9 J d G V t T G 9 j Y X R p b 2 4 + P F N 0 Y W J s Z U V u d H J p Z X M g L z 4 8 L 0 l 0 Z W 0 + P E l 0 Z W 0 + P E l 0 Z W 1 M b 2 N h d G l v b j 4 8 S X R l b V R 5 c G U + R m 9 y b X V s Y T w v S X R l b V R 5 c G U + P E l 0 Z W 1 Q Y X R o P l N l Y 3 R p b 2 4 x L 0 N s Z W F u Z W R E Y X R h L 0 F k Z G V k J T I w Q 2 9 u Z G l 0 a W 9 u Y W w l M j B D b 2 x 1 b W 4 x N D w v S X R l b V B h d G g + P C 9 J d G V t T G 9 j Y X R p b 2 4 + P F N 0 Y W J s Z U V u d H J p Z X M g L z 4 8 L 0 l 0 Z W 0 + P E l 0 Z W 0 + P E l 0 Z W 1 M b 2 N h d G l v b j 4 8 S X R l b V R 5 c G U + R m 9 y b X V s Y T w v S X R l b V R 5 c G U + P E l 0 Z W 1 Q Y X R o P l N l Y 3 R p b 2 4 x L 0 N s Z W F u Z W R E Y X R h L 0 F k Z G V k J T I w Q 2 9 u Z G l 0 a W 9 u Y W w l M j B D b 2 x 1 b W 4 x N T w v S X R l b V B h d G g + P C 9 J d G V t T G 9 j Y X R p b 2 4 + P F N 0 Y W J s Z U V u d H J p Z X M g L z 4 8 L 0 l 0 Z W 0 + P E l 0 Z W 0 + P E l 0 Z W 1 M b 2 N h d G l v b j 4 8 S X R l b V R 5 c G U + R m 9 y b X V s Y T w v S X R l b V R 5 c G U + P E l 0 Z W 1 Q Y X R o P l N l Y 3 R p b 2 4 x L 0 N s Z W F u Z W R E Y X R h L 0 F k Z G V k J T I w Q 2 9 u Z G l 0 a W 9 u Y W w l M j B D b 2 x 1 b W 4 x N j w v S X R l b V B h d G g + P C 9 J d G V t T G 9 j Y X R p b 2 4 + P F N 0 Y W J s Z U V u d H J p Z X M g L z 4 8 L 0 l 0 Z W 0 + P E l 0 Z W 0 + P E l 0 Z W 1 M b 2 N h d G l v b j 4 8 S X R l b V R 5 c G U + R m 9 y b X V s Y T w v S X R l b V R 5 c G U + P E l 0 Z W 1 Q Y X R o P l N l Y 3 R p b 2 4 x L 0 N s Z W F u Z W R E Y X R h L 1 J l c G x h Y 2 V k J T I w V m F s d W U 8 L 0 l 0 Z W 1 Q Y X R o P j w v S X R l b U x v Y 2 F 0 a W 9 u P j x T d G F i b G V F b n R y a W V z I C 8 + P C 9 J d G V t P j x J d G V t P j x J d G V t T G 9 j Y X R p b 2 4 + P E l 0 Z W 1 U e X B l P k Z v c m 1 1 b G E 8 L 0 l 0 Z W 1 U e X B l P j x J d G V t U G F 0 a D 5 T Z W N 0 a W 9 u M S 9 D b G V h b m V k R G F 0 Y S 9 D a G F u Z 2 V k J T I w V H l w Z T I 8 L 0 l 0 Z W 1 Q Y X R o P j w v S X R l b U x v Y 2 F 0 a W 9 u P j x T d G F i b G V F b n R y a W V z I C 8 + P C 9 J d G V t P j x J d G V t P j x J d G V t T G 9 j Y X R p b 2 4 + P E l 0 Z W 1 U e X B l P k Z v c m 1 1 b G E 8 L 0 l 0 Z W 1 U e X B l P j x J d G V t U G F 0 a D 5 T Z W N 0 a W 9 u M S 9 D b G V h b m V k R G F 0 Y S 9 S Z X B s Y W N l Z C U y M F Z h b H V l N D w v S X R l b V B h d G g + P C 9 J d G V t T G 9 j Y X R p b 2 4 + P F N 0 Y W J s Z U V u d H J p Z X M g L z 4 8 L 0 l 0 Z W 0 + P E l 0 Z W 0 + P E l 0 Z W 1 M b 2 N h d G l v b j 4 8 S X R l b V R 5 c G U + R m 9 y b X V s Y T w v S X R l b V R 5 c G U + P E l 0 Z W 1 Q Y X R o P l N l Y 3 R p b 2 4 x L 0 N s Z W F u Z W R E Y X R h L 0 N o Y W 5 n Z W Q l M j B U e X B l M z w v S X R l b V B h d G g + P C 9 J d G V t T G 9 j Y X R p b 2 4 + P F N 0 Y W J s Z U V u d H J p Z X M g L z 4 8 L 0 l 0 Z W 0 + P E l 0 Z W 0 + P E l 0 Z W 1 M b 2 N h d G l v b j 4 8 S X R l b V R 5 c G U + R m 9 y b X V s Y T w v S X R l b V R 5 c G U + P E l 0 Z W 1 Q Y X R o P l N l Y 3 R p b 2 4 x L 0 N s Z W F u Z W R E Y X R h L 0 N o Y W 5 n Z W Q l M j B U e X B l N D w v S X R l b V B h d G g + P C 9 J d G V t T G 9 j Y X R p b 2 4 + P F N 0 Y W J s Z U V u d H J p Z X M g L z 4 8 L 0 l 0 Z W 0 + P E l 0 Z W 0 + P E l 0 Z W 1 M b 2 N h d G l v b j 4 8 S X R l b V R 5 c G U + R m 9 y b X V s Y T w v S X R l b V R 5 c G U + P E l 0 Z W 1 Q Y X R o P l N l Y 3 R p b 2 4 x L 0 N s Z W F u Z W R E Y X R h L 0 N o Y W 5 n Z W Q l M j B U e X B l N T w v S X R l b V B h d G g + P C 9 J d G V t T G 9 j Y X R p b 2 4 + P F N 0 Y W J s Z U V u d H J p Z X M g L z 4 8 L 0 l 0 Z W 0 + P E l 0 Z W 0 + P E l 0 Z W 1 M b 2 N h d G l v b j 4 8 S X R l b V R 5 c G U + R m 9 y b X V s Y T w v S X R l b V R 5 c G U + P E l 0 Z W 1 Q Y X R o P l N l Y 3 R p b 2 4 x L 0 N s Z W F u Z W R E Y X R h L 1 J l b W 9 2 Z W Q l M j B D b 2 x 1 b W 5 z P C 9 J d G V t U G F 0 a D 4 8 L 0 l 0 Z W 1 M b 2 N h d G l v b j 4 8 U 3 R h Y m x l R W 5 0 c m l l c y A v P j w v S X R l b T 4 8 S X R l b T 4 8 S X R l b U x v Y 2 F 0 a W 9 u P j x J d G V t V H l w Z T 5 G b 3 J t d W x h P C 9 J d G V t V H l w Z T 4 8 S X R l b V B h d G g + U 2 V j d G l v b j E v Q 2 x l Y W 5 l Z E R h d G E v Q 2 h h b m d l Z C U y M F R 5 c G U 8 L 0 l 0 Z W 1 Q Y X R o P j w v S X R l b U x v Y 2 F 0 a W 9 u P j x T d G F i b G V F b n R y a W V z I C 8 + P C 9 J d G V t P j x J d G V t P j x J d G V t T G 9 j Y X R p b 2 4 + P E l 0 Z W 1 U e X B l P k Z v c m 1 1 b G E 8 L 0 l 0 Z W 1 U e X B l P j x J d G V t U G F 0 a D 5 T Z W N 0 a W 9 u M S 9 D b G V h b m V k R G F 0 Y S 9 G a W x 0 Z X J l Z C U y M F J v d 3 M 8 L 0 l 0 Z W 1 Q Y X R o P j w v S X R l b U x v Y 2 F 0 a W 9 u P j x T d G F i b G V F b n R y a W V z I C 8 + P C 9 J d G V t P j x J d G V t P j x J d G V t T G 9 j Y X R p b 2 4 + P E l 0 Z W 1 U e X B l P k Z v c m 1 1 b G E 8 L 0 l 0 Z W 1 U e X B l P j x J d G V t U G F 0 a D 5 T Z W N 0 a W 9 u M S 9 D b G V h b m V k R G F 0 Y S 9 S Z W 5 h b W V k J T I w Q 2 9 s d W 1 u c z w v S X R l b V B h d G g + P C 9 J d G V t T G 9 j Y X R p b 2 4 + P F N 0 Y W J s Z U V u d H J p Z X M g L z 4 8 L 0 l 0 Z W 0 + P E l 0 Z W 0 + P E l 0 Z W 1 M b 2 N h d G l v b j 4 8 S X R l b V R 5 c G U + R m 9 y b X V s Y T w v S X R l b V R 5 c G U + P E l 0 Z W 1 Q Y X R o P l N l Y 3 R p b 2 4 x L 1 N j a G 9 v b H 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U 2 N o b 2 9 s c y I g L z 4 8 R W 5 0 c n k g V H l w Z T 0 i R m l s b G V k Q 2 9 t c G x l d G V S Z X N 1 b H R U b 1 d v c m t z a G V l d C I g V m F s d W U 9 I m w x I i A v P j x F b n R y e S B U e X B l P S J G a W x s Q 2 9 1 b n Q i I F Z h b H V l P S J s M C I g L z 4 8 R W 5 0 c n k g V H l w Z T 0 i R m l s b E V y c m 9 y Q 2 9 k Z S I g V m F s d W U 9 I n N V b m t u b 3 d u I i A v P j x F b n R y e S B U e X B l P S J G a W x s R X J y b 3 J D b 3 V u d C I g V m F s d W U 9 I m w w I i A v P j x F b n R y e S B U e X B l P S J G a W x s T G F z d F V w Z G F 0 Z W Q i I F Z h b H V l P S J k M j A y M y 0 w M S 0 w O F Q x O D o y N j o 0 M y 4 0 N D M 0 M j A 0 W i I g L z 4 8 R W 5 0 c n k g V H l w Z T 0 i R m l s b E N v b H V t b l R 5 c G V z I i B W Y W x 1 Z T 0 i c 0 J n P T 0 i I C 8 + P E V u d H J 5 I F R 5 c G U 9 I k Z p b G x D b 2 x 1 b W 5 O Y W 1 l c y I g V m F s d W U 9 I n N b J n F 1 b 3 Q 7 U 2 N o b 2 9 s 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2 N o b 2 9 s c y 9 B d X R v U m V t b 3 Z l Z E N v b H V t b n M x L n t T Y 2 h v b 2 w s M H 0 m c X V v d D t d L C Z x d W 9 0 O 0 N v b H V t b k N v d W 5 0 J n F 1 b 3 Q 7 O j E s J n F 1 b 3 Q 7 S 2 V 5 Q 2 9 s d W 1 u T m F t Z X M m c X V v d D s 6 W 1 0 s J n F 1 b 3 Q 7 Q 2 9 s d W 1 u S W R l b n R p d G l l c y Z x d W 9 0 O z p b J n F 1 b 3 Q 7 U 2 V j d G l v b j E v U 2 N o b 2 9 s c y 9 B d X R v U m V t b 3 Z l Z E N v b H V t b n M x L n t T Y 2 h v b 2 w s M H 0 m c X V v d D t d L C Z x d W 9 0 O 1 J l b G F 0 a W 9 u c 2 h p c E l u Z m 8 m c X V v d D s 6 W 1 1 9 I i A v P j x F b n R y e S B U e X B l P S J S Z W N v d m V y e V R h c m d l d F J v d y I g V m F s d W U 9 I m w x I i A v P j x F b n R y e S B U e X B l P S J S Z W N v d m V y e V R h c m d l d E N v b H V t b i I g V m F s d W U 9 I m w x I i A v P j x F b n R y e S B U e X B l P S J S Z W N v d m V y e V R h c m d l d F N o Z W V 0 I i B W Y W x 1 Z T 0 i c 0 x p c 3 R z I i A v P j x F b n R y e S B U e X B l P S J R d W V y e U l E I i B W Y W x 1 Z T 0 i c 2 Y 1 O W J l N G U w L T g 0 M D k t N D R j N C 1 i N D I 5 L T Q 4 Y j Y 0 O G J h N m U 5 O S I g L z 4 8 R W 5 0 c n k g V H l w Z T 0 i Q W R k Z W R U b 0 R h d G F N b 2 R l b C I g V m F s d W U 9 I m w w I i A v P j w v U 3 R h Y m x l R W 5 0 c m l l c z 4 8 L 0 l 0 Z W 0 + P E l 0 Z W 0 + P E l 0 Z W 1 M b 2 N h d G l v b j 4 8 S X R l b V R 5 c G U + R m 9 y b X V s Y T w v S X R l b V R 5 c G U + P E l 0 Z W 1 Q Y X R o P l N l Y 3 R p b 2 4 x L 1 N j a G 9 v b H M v U 2 9 1 c m N l P C 9 J d G V t U G F 0 a D 4 8 L 0 l 0 Z W 1 M b 2 N h d G l v b j 4 8 U 3 R h Y m x l R W 5 0 c m l l c y A v P j w v S X R l b T 4 8 S X R l b T 4 8 S X R l b U x v Y 2 F 0 a W 9 u P j x J d G V t V H l w Z T 5 G b 3 J t d W x h P C 9 J d G V t V H l w Z T 4 8 S X R l b V B h d G g + U 2 V j d G l v b j E v U 2 N o b 2 9 s c y 9 D a G F u Z 2 V k J T I w V H l w Z T w v S X R l b V B h d G g + P C 9 J d G V t T G 9 j Y X R p b 2 4 + P F N 0 Y W J s Z U V u d H J p Z X M g L z 4 8 L 0 l 0 Z W 0 + P E l 0 Z W 0 + P E l 0 Z W 1 M b 2 N h d G l v b j 4 8 S X R l b V R 5 c G U + R m 9 y b X V s Y T w v S X R l b V R 5 c G U + P E l 0 Z W 1 Q Y X R o P l N l Y 3 R p b 2 4 x L 1 N j a G 9 v b H M v U m V t b 3 Z l Z C U y M E N v b H V t b n M 8 L 0 l 0 Z W 1 Q Y X R o P j w v S X R l b U x v Y 2 F 0 a W 9 u P j x T d G F i b G V F b n R y a W V z I C 8 + P C 9 J d G V t P j x J d G V t P j x J d G V t T G 9 j Y X R p b 2 4 + P E l 0 Z W 1 U e X B l P k Z v c m 1 1 b G E 8 L 0 l 0 Z W 1 U e X B l P j x J d G V t U G F 0 a D 5 T Z W N 0 a W 9 u M S 9 T Y 2 h v b 2 x z L 1 N v c n R l Z C U y M F J v d 3 M 8 L 0 l 0 Z W 1 Q Y X R o P j w v S X R l b U x v Y 2 F 0 a W 9 u P j x T d G F i b G V F b n R y a W V z I C 8 + P C 9 J d G V t P j x J d G V t P j x J d G V t T G 9 j Y X R p b 2 4 + P E l 0 Z W 1 U e X B l P k Z v c m 1 1 b G E 8 L 0 l 0 Z W 1 U e X B l P j x J d G V t U G F 0 a D 5 T Z W N 0 a W 9 u M S 9 T Y 2 h v b 2 x z L 1 J l b W 9 2 Z W Q l M j B E d X B s a W N h d G V z P C 9 J d G V t U G F 0 a D 4 8 L 0 l 0 Z W 1 M b 2 N h d G l v b j 4 8 U 3 R h Y m x l R W 5 0 c m l l c y A v P j w v S X R l b T 4 8 S X R l b T 4 8 S X R l b U x v Y 2 F 0 a W 9 u P j x J d G V t V H l w Z T 5 G b 3 J t d W x h P C 9 J d G V t V H l w Z T 4 8 S X R l b V B h d G g + U 2 V j d G l v b j E v U 2 N o b 2 9 s c y 9 G a W x 0 Z X J l Z C U y M F J v d 3 M 8 L 0 l 0 Z W 1 Q Y X R o P j w v S X R l b U x v Y 2 F 0 a W 9 u P j x T d G F i b G V F b n R y a W V z I C 8 + P C 9 J d G V t P j x J d G V t P j x J d G V t T G 9 j Y X R p b 2 4 + P E l 0 Z W 1 U e X B l P k Z v c m 1 1 b G E 8 L 0 l 0 Z W 1 U e X B l P j x J d G V t U G F 0 a D 5 T Z W N 0 a W 9 u M S 9 Z Z W F y c z w v S X R l b V B h d G g + P C 9 J d G V t T G 9 j Y X R p b 2 4 + P F N 0 Y W J s Z U V u d H J p Z X M + P E V u d H J 5 I F R 5 c G U 9 I k l z U H J p d m F 0 Z S I g V m F s d W U 9 I m w w I i A v P j x F b n R y e S B U e X B l P S J G a W x s V G F y Z 2 V 0 I i B W Y W x 1 Z T 0 i c 1 l l Y X J z I i A v P j x F b n R y e S B U e X B l P S J S Z W N v d m V y e V R h c m d l d F N o Z W V 0 I i B W Y W x 1 Z T 0 i c 0 x p c 3 R z I i A v P j x F b n R y e S B U e X B l P S J S Z W N v d m V y e V R h c m d l d E N v b H V t b i I g V m F s d W U 9 I m w z I i A v P j x F b n R y e S B U e X B l P S J S Z W N v d m V y e V R h c m d l d F J v d y I g V m F s d W U 9 I m w x I i A v P j x F b n R y e S B U e X B l P S J M b 2 F k Z W R U b 0 F u Y W x 5 c 2 l z U 2 V y d m l j Z X M i I F Z h b H V l P S J s M C I g L z 4 8 R W 5 0 c n k g V H l w Z T 0 i R m l s b F N 0 Y X R 1 c y I g V m F s d W U 9 I n N D b 2 1 w b G V 0 Z S I g L z 4 8 R W 5 0 c n k g V H l w Z T 0 i R m l s b E N v b H V t b k 5 h b W V z I i B W Y W x 1 Z T 0 i c 1 s m c X V v d D t T Y 2 h v b 2 w g W W V h c i Z x d W 9 0 O 1 0 i I C 8 + P E V u d H J 5 I F R 5 c G U 9 I k Z p b G x D b 2 x 1 b W 5 U e X B l c y I g V m F s d W U 9 I n N C Z z 0 9 I i A v P j x F b n R y e S B U e X B l P S J G a W x s T G F z d F V w Z G F 0 Z W Q i I F Z h b H V l P S J k M j A y M y 0 w M S 0 w O F Q x O D o y N j o 0 M y 4 0 N j U z N D U x W i I g L z 4 8 R W 5 0 c n k g V H l w Z T 0 i R m l s b E V y c m 9 y Q 2 9 1 b n Q i I F Z h b H V l P S J s M C I g L z 4 8 R W 5 0 c n k g V H l w Z T 0 i R m l s b E V y c m 9 y Q 2 9 k Z S I g V m F s d W U 9 I n N V b m t u b 3 d u I i A v P j x F b n R y e S B U e X B l P S J G a W x s Q 2 9 1 b n Q 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U m V s Y X R p b 2 5 z a G l w S W 5 m b 0 N v b n R h a W 5 l c i I g V m F s d W U 9 I n N 7 J n F 1 b 3 Q 7 Y 2 9 s d W 1 u Q 2 9 1 b n Q m c X V v d D s 6 M S w m c X V v d D t r Z X l D b 2 x 1 b W 5 O Y W 1 l c y Z x d W 9 0 O z p b X S w m c X V v d D t x d W V y e V J l b G F 0 a W 9 u c 2 h p c H M m c X V v d D s 6 W 1 0 s J n F 1 b 3 Q 7 Y 2 9 s d W 1 u S W R l b n R p d G l l c y Z x d W 9 0 O z p b J n F 1 b 3 Q 7 U 2 V j d G l v b j E v W W V h c n M v Q X V 0 b 1 J l b W 9 2 Z W R D b 2 x 1 b W 5 z M S 5 7 U 2 N o b 2 9 s I F l l Y X I s M H 0 m c X V v d D t d L C Z x d W 9 0 O 0 N v b H V t b k N v d W 5 0 J n F 1 b 3 Q 7 O j E s J n F 1 b 3 Q 7 S 2 V 5 Q 2 9 s d W 1 u T m F t Z X M m c X V v d D s 6 W 1 0 s J n F 1 b 3 Q 7 Q 2 9 s d W 1 u S W R l b n R p d G l l c y Z x d W 9 0 O z p b J n F 1 b 3 Q 7 U 2 V j d G l v b j E v W W V h c n M v Q X V 0 b 1 J l b W 9 2 Z W R D b 2 x 1 b W 5 z M S 5 7 U 2 N o b 2 9 s I F l l Y X I s M H 0 m c X V v d D t d L C Z x d W 9 0 O 1 J l b G F 0 a W 9 u c 2 h p c E l u Z m 8 m c X V v d D s 6 W 1 1 9 I i A v P j x F b n R y e S B U e X B l P S J R d W V y e U l E I i B W Y W x 1 Z T 0 i c 2 M z O T J l Z D E 1 L W F l O D U t N D Q w N C 0 5 M j R i L W Y 4 N j Z h N D B l M W I 1 Y y I g L z 4 8 R W 5 0 c n k g V H l w Z T 0 i Q W R k Z W R U b 0 R h d G F N b 2 R l b C I g V m F s d W U 9 I m w w I i A v P j w v U 3 R h Y m x l R W 5 0 c m l l c z 4 8 L 0 l 0 Z W 0 + P E l 0 Z W 0 + P E l 0 Z W 1 M b 2 N h d G l v b j 4 8 S X R l b V R 5 c G U + R m 9 y b X V s Y T w v S X R l b V R 5 c G U + P E l 0 Z W 1 Q Y X R o P l N l Y 3 R p b 2 4 x L 1 l l Y X J z L 1 N v d X J j Z T w v S X R l b V B h d G g + P C 9 J d G V t T G 9 j Y X R p b 2 4 + P F N 0 Y W J s Z U V u d H J p Z X M g L z 4 8 L 0 l 0 Z W 0 + P E l 0 Z W 0 + P E l 0 Z W 1 M b 2 N h d G l v b j 4 8 S X R l b V R 5 c G U + R m 9 y b X V s Y T w v S X R l b V R 5 c G U + P E l 0 Z W 1 Q Y X R o P l N l Y 3 R p b 2 4 x L 1 l l Y X J z L 0 N o Y W 5 n Z W Q l M j B U e X B l P C 9 J d G V t U G F 0 a D 4 8 L 0 l 0 Z W 1 M b 2 N h d G l v b j 4 8 U 3 R h Y m x l R W 5 0 c m l l c y A v P j w v S X R l b T 4 8 S X R l b T 4 8 S X R l b U x v Y 2 F 0 a W 9 u P j x J d G V t V H l w Z T 5 G b 3 J t d W x h P C 9 J d G V t V H l w Z T 4 8 S X R l b V B h d G g + U 2 V j d G l v b j E v W W V h c n M v U m V t b 3 Z l Z C U y M E N v b H V t b n M 8 L 0 l 0 Z W 1 Q Y X R o P j w v S X R l b U x v Y 2 F 0 a W 9 u P j x T d G F i b G V F b n R y a W V z I C 8 + P C 9 J d G V t P j x J d G V t P j x J d G V t T G 9 j Y X R p b 2 4 + P E l 0 Z W 1 U e X B l P k Z v c m 1 1 b G E 8 L 0 l 0 Z W 1 U e X B l P j x J d G V t U G F 0 a D 5 T Z W N 0 a W 9 u M S 9 Z Z W F y c y 9 T b 3 J 0 Z W Q l M j B S b 3 d z P C 9 J d G V t U G F 0 a D 4 8 L 0 l 0 Z W 1 M b 2 N h d G l v b j 4 8 U 3 R h Y m x l R W 5 0 c m l l c y A v P j w v S X R l b T 4 8 S X R l b T 4 8 S X R l b U x v Y 2 F 0 a W 9 u P j x J d G V t V H l w Z T 5 G b 3 J t d W x h P C 9 J d G V t V H l w Z T 4 8 S X R l b V B h d G g + U 2 V j d G l v b j E v W W V h c n M v U m V t b 3 Z l Z C U y M E R 1 c G x p Y 2 F 0 Z X M 8 L 0 l 0 Z W 1 Q Y X R o P j w v S X R l b U x v Y 2 F 0 a W 9 u P j x T d G F i b G V F b n R y a W V z I C 8 + P C 9 J d G V t P j x J d G V t P j x J d G V t T G 9 j Y X R p b 2 4 + P E l 0 Z W 1 U e X B l P k Z v c m 1 1 b G E 8 L 0 l 0 Z W 1 U e X B l P j x J d G V t U G F 0 a D 5 T Z W N 0 a W 9 u M S 9 Z Z W F y c y 9 G a W x 0 Z X J l Z C U y M F J v d 3 M 8 L 0 l 0 Z W 1 Q Y X R o P j w v S X R l b U x v Y 2 F 0 a W 9 u P j x T d G F i b G V F b n R y a W V z I C 8 + P C 9 J d G V t P j x J d G V t P j x J d G V t T G 9 j Y X R p b 2 4 + P E l 0 Z W 1 U e X B l P k Z v c m 1 1 b G E 8 L 0 l 0 Z W 1 U e X B l P j x J d G V t U G F 0 a D 5 T Z W N 0 a W 9 u M S 9 U b 3 R h b F 9 T Y 2 9 y Z T w v S X R l b V B h d G g + P C 9 J d G V t T G 9 j Y X R p b 2 4 + P F N 0 Y W J s Z U V u d H J p Z X M + P E V u d H J 5 I F R 5 c G U 9 I k l z U H J p d m F 0 Z S I g V m F s d W U 9 I m w w I i A v P j x F b n R y e S B U e X B l P S J G a W x s V G F y Z 2 V 0 I i B W Y W x 1 Z T 0 i c 1 R v d G F s X 1 N j b 3 J l I i A v P j x F b n R y e S B U e X B l P S J M b 2 F k Z W R U b 0 F u Y W x 5 c 2 l z U 2 V y d m l j Z X M i I F Z h b H V l P S J s M C I g L z 4 8 R W 5 0 c n k g V H l w Z T 0 i R m l s b E N v d W 5 0 I i B W Y W x 1 Z T 0 i b D A i I C 8 + P E V u d H J 5 I F R 5 c G U 9 I k Z p b G x F c n J v c k N v Z G U i I F Z h b H V l P S J z V W 5 r b m 9 3 b i I g L z 4 8 R W 5 0 c n k g V H l w Z T 0 i R m l s b E V y c m 9 y Q 2 9 1 b n Q i I F Z h b H V l P S J s M C I g L z 4 8 R W 5 0 c n k g V H l w Z T 0 i R m l s b E x h c 3 R V c G R h d G V k I i B W Y W x 1 Z T 0 i Z D I w M j M t M D E t M D h U M T g 6 M j Y 6 N D E u M z c 0 M T Q 2 O V o i I C 8 + P E V u d H J 5 I F R 5 c G U 9 I k Z p b G x D b 2 x 1 b W 5 U e X B l c y I g V m F s d W U 9 I n N C d 1 l H Q X d N R 0 J n W U d C Z 0 F E Q m d N P S I g L z 4 8 R W 5 0 c n k g V H l w Z T 0 i R m l s b E N v b H V t b k 5 h b W V z I i B W Y W x 1 Z T 0 i c 1 s m c X V v d D t U a W 1 l c 3 R h b X A m c X V v d D s s J n F 1 b 3 Q 7 U 2 N o b 2 9 s J n F 1 b 3 Q 7 L C Z x d W 9 0 O 1 d o Y X Q g a X M g e W 9 1 c i B w c m V m Z X J y Z W Q g T G F u Z 3 V h Z 2 U / I F x u X G 7 C v 0 N 1 w 6 F s I G V z I H R 1 I G l k a W 9 t Y S B w c m V m Z X J p Z G 8 / X G 4 m c X V v d D s s J n F 1 b 3 Q 7 T W 9 u d G g m c X V v d D s s J n F 1 b 3 Q 7 W W V h c i Z x d W 9 0 O y w m c X V v d D t T Y 2 h v b 2 w g W W V h c i Z x d W 9 0 O y w m c X V v d D t H Z W 5 k Z X I g b 3 I g Z 2 V u Z G V y I G l k Z W 5 0 a X R 5 J n F 1 b 3 Q 7 L C Z x d W 9 0 O 0 V 0 a G 5 p Y 2 l 0 e S Z x d W 9 0 O y w m c X V v d D t S Y W N l J n F 1 b 3 Q 7 L C Z x d W 9 0 O 0 1 1 b H R p L X J h Y 2 l h b C Z x d W 9 0 O y w m c X V v d D t P d G h l c i B F d G h u a W M g R 3 J v d X A m c X V v d D s s J n F 1 b 3 Q 7 R 3 J h Z G U g T G V 2 Z W w m c X V v d D s s J n F 1 b 3 Q 7 Q X R 0 c m l i d X R l J n F 1 b 3 Q 7 L C Z x d W 9 0 O 1 Z h b H V l J n F 1 b 3 Q 7 X S I g L z 4 8 R W 5 0 c n k g V H l w Z T 0 i R m l s b F N 0 Y X R 1 c y I g V m F s d W U 9 I n N D b 2 1 w b G V 0 Z 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U m V s Y X R p b 2 5 z a G l w S W 5 m b 0 N v b n R h a W 5 l c i I g V m F s d W U 9 I n N 7 J n F 1 b 3 Q 7 Y 2 9 s d W 1 u Q 2 9 1 b n Q m c X V v d D s 6 M T Q s J n F 1 b 3 Q 7 a 2 V 5 Q 2 9 s d W 1 u T m F t Z X M m c X V v d D s 6 W 1 0 s J n F 1 b 3 Q 7 c X V l c n l S Z W x h d G l v b n N o a X B z J n F 1 b 3 Q 7 O l t d L C Z x d W 9 0 O 2 N v b H V t b k l k Z W 5 0 a X R p Z X M m c X V v d D s 6 W y Z x d W 9 0 O 1 N l Y 3 R p b 2 4 x L 1 R v d G F s X 1 N j b 3 J l L 0 F 1 d G 9 S Z W 1 v d m V k Q 2 9 s d W 1 u c z E u e 1 R p b W V z d G F t c C w w f S Z x d W 9 0 O y w m c X V v d D t T Z W N 0 a W 9 u M S 9 U b 3 R h b F 9 T Y 2 9 y Z S 9 B d X R v U m V t b 3 Z l Z E N v b H V t b n M x L n t T Y 2 h v b 2 w s M X 0 m c X V v d D s s J n F 1 b 3 Q 7 U 2 V j d G l v b j E v V G 9 0 Y W x f U 2 N v c m U v Q X V 0 b 1 J l b W 9 2 Z W R D b 2 x 1 b W 5 z M S 5 7 V 2 h h d C B p c y B 5 b 3 V y I H B y Z W Z l c n J l Z C B M Y W 5 n d W F n Z T 8 g X G 5 c b s K / Q 3 X D o W w g Z X M g d H U g a W R p b 2 1 h I H B y Z W Z l c m l k b z 9 c b i w y f S Z x d W 9 0 O y w m c X V v d D t T Z W N 0 a W 9 u M S 9 U b 3 R h b F 9 T Y 2 9 y Z S 9 B d X R v U m V t b 3 Z l Z E N v b H V t b n M x L n t N b 2 5 0 a C w z f S Z x d W 9 0 O y w m c X V v d D t T Z W N 0 a W 9 u M S 9 U b 3 R h b F 9 T Y 2 9 y Z S 9 B d X R v U m V t b 3 Z l Z E N v b H V t b n M x L n t Z Z W F y L D R 9 J n F 1 b 3 Q 7 L C Z x d W 9 0 O 1 N l Y 3 R p b 2 4 x L 1 R v d G F s X 1 N j b 3 J l L 0 F 1 d G 9 S Z W 1 v d m V k Q 2 9 s d W 1 u c z E u e 1 N j a G 9 v b C B Z Z W F y L D V 9 J n F 1 b 3 Q 7 L C Z x d W 9 0 O 1 N l Y 3 R p b 2 4 x L 1 R v d G F s X 1 N j b 3 J l L 0 F 1 d G 9 S Z W 1 v d m V k Q 2 9 s d W 1 u c z E u e 0 d l b m R l c i B v c i B n Z W 5 k Z X I g a W R l b n R p d H k s N n 0 m c X V v d D s s J n F 1 b 3 Q 7 U 2 V j d G l v b j E v V G 9 0 Y W x f U 2 N v c m U v Q X V 0 b 1 J l b W 9 2 Z W R D b 2 x 1 b W 5 z M S 5 7 R X R o b m l j a X R 5 L D d 9 J n F 1 b 3 Q 7 L C Z x d W 9 0 O 1 N l Y 3 R p b 2 4 x L 1 R v d G F s X 1 N j b 3 J l L 0 F 1 d G 9 S Z W 1 v d m V k Q 2 9 s d W 1 u c z E u e 1 J h Y 2 U s O H 0 m c X V v d D s s J n F 1 b 3 Q 7 U 2 V j d G l v b j E v V G 9 0 Y W x f U 2 N v c m U v Q X V 0 b 1 J l b W 9 2 Z W R D b 2 x 1 b W 5 z M S 5 7 T X V s d G k t c m F j a W F s L D l 9 J n F 1 b 3 Q 7 L C Z x d W 9 0 O 1 N l Y 3 R p b 2 4 x L 1 R v d G F s X 1 N j b 3 J l L 0 F 1 d G 9 S Z W 1 v d m V k Q 2 9 s d W 1 u c z E u e 0 9 0 a G V y I E V 0 a G 5 p Y y B H c m 9 1 c C w x M H 0 m c X V v d D s s J n F 1 b 3 Q 7 U 2 V j d G l v b j E v V G 9 0 Y W x f U 2 N v c m U v Q X V 0 b 1 J l b W 9 2 Z W R D b 2 x 1 b W 5 z M S 5 7 R 3 J h Z G U g T G V 2 Z W w s M T F 9 J n F 1 b 3 Q 7 L C Z x d W 9 0 O 1 N l Y 3 R p b 2 4 x L 1 R v d G F s X 1 N j b 3 J l L 0 F 1 d G 9 S Z W 1 v d m V k Q 2 9 s d W 1 u c z E u e 0 F 0 d H J p Y n V 0 Z S w x M n 0 m c X V v d D s s J n F 1 b 3 Q 7 U 2 V j d G l v b j E v V G 9 0 Y W x f U 2 N v c m U v Q X V 0 b 1 J l b W 9 2 Z W R D b 2 x 1 b W 5 z M S 5 7 V m F s d W U s M T N 9 J n F 1 b 3 Q 7 X S w m c X V v d D t D b 2 x 1 b W 5 D b 3 V u d C Z x d W 9 0 O z o x N C w m c X V v d D t L Z X l D b 2 x 1 b W 5 O Y W 1 l c y Z x d W 9 0 O z p b X S w m c X V v d D t D b 2 x 1 b W 5 J Z G V u d G l 0 a W V z J n F 1 b 3 Q 7 O l s m c X V v d D t T Z W N 0 a W 9 u M S 9 U b 3 R h b F 9 T Y 2 9 y Z S 9 B d X R v U m V t b 3 Z l Z E N v b H V t b n M x L n t U a W 1 l c 3 R h b X A s M H 0 m c X V v d D s s J n F 1 b 3 Q 7 U 2 V j d G l v b j E v V G 9 0 Y W x f U 2 N v c m U v Q X V 0 b 1 J l b W 9 2 Z W R D b 2 x 1 b W 5 z M S 5 7 U 2 N o b 2 9 s L D F 9 J n F 1 b 3 Q 7 L C Z x d W 9 0 O 1 N l Y 3 R p b 2 4 x L 1 R v d G F s X 1 N j b 3 J l L 0 F 1 d G 9 S Z W 1 v d m V k Q 2 9 s d W 1 u c z E u e 1 d o Y X Q g a X M g e W 9 1 c i B w c m V m Z X J y Z W Q g T G F u Z 3 V h Z 2 U / I F x u X G 7 C v 0 N 1 w 6 F s I G V z I H R 1 I G l k a W 9 t Y S B w c m V m Z X J p Z G 8 / X G 4 s M n 0 m c X V v d D s s J n F 1 b 3 Q 7 U 2 V j d G l v b j E v V G 9 0 Y W x f U 2 N v c m U v Q X V 0 b 1 J l b W 9 2 Z W R D b 2 x 1 b W 5 z M S 5 7 T W 9 u d G g s M 3 0 m c X V v d D s s J n F 1 b 3 Q 7 U 2 V j d G l v b j E v V G 9 0 Y W x f U 2 N v c m U v Q X V 0 b 1 J l b W 9 2 Z W R D b 2 x 1 b W 5 z M S 5 7 W W V h c i w 0 f S Z x d W 9 0 O y w m c X V v d D t T Z W N 0 a W 9 u M S 9 U b 3 R h b F 9 T Y 2 9 y Z S 9 B d X R v U m V t b 3 Z l Z E N v b H V t b n M x L n t T Y 2 h v b 2 w g W W V h c i w 1 f S Z x d W 9 0 O y w m c X V v d D t T Z W N 0 a W 9 u M S 9 U b 3 R h b F 9 T Y 2 9 y Z S 9 B d X R v U m V t b 3 Z l Z E N v b H V t b n M x L n t H Z W 5 k Z X I g b 3 I g Z 2 V u Z G V y I G l k Z W 5 0 a X R 5 L D Z 9 J n F 1 b 3 Q 7 L C Z x d W 9 0 O 1 N l Y 3 R p b 2 4 x L 1 R v d G F s X 1 N j b 3 J l L 0 F 1 d G 9 S Z W 1 v d m V k Q 2 9 s d W 1 u c z E u e 0 V 0 a G 5 p Y 2 l 0 e S w 3 f S Z x d W 9 0 O y w m c X V v d D t T Z W N 0 a W 9 u M S 9 U b 3 R h b F 9 T Y 2 9 y Z S 9 B d X R v U m V t b 3 Z l Z E N v b H V t b n M x L n t S Y W N l L D h 9 J n F 1 b 3 Q 7 L C Z x d W 9 0 O 1 N l Y 3 R p b 2 4 x L 1 R v d G F s X 1 N j b 3 J l L 0 F 1 d G 9 S Z W 1 v d m V k Q 2 9 s d W 1 u c z E u e 0 1 1 b H R p L X J h Y 2 l h b C w 5 f S Z x d W 9 0 O y w m c X V v d D t T Z W N 0 a W 9 u M S 9 U b 3 R h b F 9 T Y 2 9 y Z S 9 B d X R v U m V t b 3 Z l Z E N v b H V t b n M x L n t P d G h l c i B F d G h u a W M g R 3 J v d X A s M T B 9 J n F 1 b 3 Q 7 L C Z x d W 9 0 O 1 N l Y 3 R p b 2 4 x L 1 R v d G F s X 1 N j b 3 J l L 0 F 1 d G 9 S Z W 1 v d m V k Q 2 9 s d W 1 u c z E u e 0 d y Y W R l I E x l d m V s L D E x f S Z x d W 9 0 O y w m c X V v d D t T Z W N 0 a W 9 u M S 9 U b 3 R h b F 9 T Y 2 9 y Z S 9 B d X R v U m V t b 3 Z l Z E N v b H V t b n M x L n t B d H R y a W J 1 d G U s M T J 9 J n F 1 b 3 Q 7 L C Z x d W 9 0 O 1 N l Y 3 R p b 2 4 x L 1 R v d G F s X 1 N j b 3 J l L 0 F 1 d G 9 S Z W 1 v d m V k Q 2 9 s d W 1 u c z E u e 1 Z h b H V l L D E z f S Z x d W 9 0 O 1 0 s J n F 1 b 3 Q 7 U m V s Y X R p b 2 5 z a G l w S W 5 m b y Z x d W 9 0 O z p b X X 0 i I C 8 + P E V u d H J 5 I F R 5 c G U 9 I l F 1 Z X J 5 S U Q i I F Z h b H V l P S J z N T Z l M m E 0 Z T M t Z T B l Y y 0 0 N D g 5 L T k w N m Q t O W N i Y j V i Y j B i Y z I w I i A v P j x F b n R y e S B U e X B l P S J B Z G R l Z F R v R G F 0 Y U 1 v Z G V s I i B W Y W x 1 Z T 0 i b D A i I C 8 + P C 9 T d G F i b G V F b n R y a W V z P j w v S X R l b T 4 8 S X R l b T 4 8 S X R l b U x v Y 2 F 0 a W 9 u P j x J d G V t V H l w Z T 5 G b 3 J t d W x h P C 9 J d G V t V H l w Z T 4 8 S X R l b V B h d G g + U 2 V j d G l v b j E v V G 9 0 Y W x f U 2 N v c m U v U 2 9 1 c m N l P C 9 J d G V t U G F 0 a D 4 8 L 0 l 0 Z W 1 M b 2 N h d G l v b j 4 8 U 3 R h Y m x l R W 5 0 c m l l c y A v P j w v S X R l b T 4 8 S X R l b T 4 8 S X R l b U x v Y 2 F 0 a W 9 u P j x J d G V t V H l w Z T 5 G b 3 J t d W x h P C 9 J d G V t V H l w Z T 4 8 S X R l b V B h d G g + U 2 V j d G l v b j E v V G 9 0 Y W x f U 2 N v c m U v Q 2 h h b m d l Z C U y M F R 5 c G U 8 L 0 l 0 Z W 1 Q Y X R o P j w v S X R l b U x v Y 2 F 0 a W 9 u P j x T d G F i b G V F b n R y a W V z I C 8 + P C 9 J d G V t P j x J d G V t P j x J d G V t T G 9 j Y X R p b 2 4 + P E l 0 Z W 1 U e X B l P k Z v c m 1 1 b G E 8 L 0 l 0 Z W 1 U e X B l P j x J d G V t U G F 0 a D 5 T Z W N 0 a W 9 u M S 9 U b 3 R h b F 9 T Y 2 9 y Z S 9 V b n B p d m 9 0 Z W Q l M j B D b 2 x 1 b W 5 z P C 9 J d G V t U G F 0 a D 4 8 L 0 l 0 Z W 1 M b 2 N h d G l v b j 4 8 U 3 R h Y m x l R W 5 0 c m l l c y A v P j w v S X R l b T 4 8 S X R l b T 4 8 S X R l b U x v Y 2 F 0 a W 9 u P j x J d G V t V H l w Z T 5 G b 3 J t d W x h P C 9 J d G V t V H l w Z T 4 8 S X R l b V B h d G g + U 2 V j d G l v b j E v V G 9 0 Y W x f U 2 N v c m U v R m l s d G V y Z W Q l M j B S b 3 d z P C 9 J d G V t U G F 0 a D 4 8 L 0 l 0 Z W 1 M b 2 N h d G l v b j 4 8 U 3 R h Y m x l R W 5 0 c m l l c y A v P j w v S X R l b T 4 8 L 0 l 0 Z W 1 z P j w v T G 9 j Y W x Q Y W N r Y W d l T W V 0 Y W R h d G F G a W x l P h Y A A A B Q S w U G A A A A A A A A A A A A A A A A A A A A A A A A 2 g A A A A E A A A D Q j J 3 f A R X R E Y x 6 A M B P w p f r A Q A A A C C G s g i z E M B O p Y + d D v A 3 3 A 0 A A A A A A g A A A A A A A 2 Y A A M A A A A A Q A A A A 9 g L / y o i 2 Y j J Q F b u a u j W R a A A A A A A E g A A A o A A A A B A A A A C 3 8 S V + D c s i j 5 G Y 2 o b w 1 R o N U A A A A H 3 N y 9 + S h f + m v e 4 f e S k J y k q c I M d N 9 L C B 1 L T 8 v F 6 C G r o v 8 y L 4 / q q w 3 O u 3 c r S h 5 X w b M 8 k c r M 3 a m r E k d f K v o T Q w t t W l I x N G O w q k d 9 t / M e v n p n 8 h F A A A A K g l q Z / d t e K j J s p n f X e u x o 6 E s t x 6 < / D a t a M a s h u p > 
</file>

<file path=customXml/itemProps1.xml><?xml version="1.0" encoding="utf-8"?>
<ds:datastoreItem xmlns:ds="http://schemas.openxmlformats.org/officeDocument/2006/customXml" ds:itemID="{1ED5927E-5CD7-46AB-A0E9-CCA5A0811A4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7</vt:i4>
      </vt:variant>
    </vt:vector>
  </HeadingPairs>
  <TitlesOfParts>
    <vt:vector size="35" baseType="lpstr">
      <vt:lpstr>DynamicChartNames</vt:lpstr>
      <vt:lpstr>Sheet12</vt:lpstr>
      <vt:lpstr>SchoolItems</vt:lpstr>
      <vt:lpstr>Instructions</vt:lpstr>
      <vt:lpstr>DataEntry</vt:lpstr>
      <vt:lpstr>Total_Score_Tables_by_School</vt:lpstr>
      <vt:lpstr>Total_Score_Tabels</vt:lpstr>
      <vt:lpstr>Total_Scores_Report</vt:lpstr>
      <vt:lpstr>District_Items_Table</vt:lpstr>
      <vt:lpstr>District_Items_Report</vt:lpstr>
      <vt:lpstr>School_Items_Table</vt:lpstr>
      <vt:lpstr>School_Items_Report</vt:lpstr>
      <vt:lpstr>School_Itemsby_Gender_Table</vt:lpstr>
      <vt:lpstr>School_Items_by_Ethnicity_Table</vt:lpstr>
      <vt:lpstr>School_Items_by_Race_Table</vt:lpstr>
      <vt:lpstr>School_Items_by_Grade_Table</vt:lpstr>
      <vt:lpstr>School_Gender</vt:lpstr>
      <vt:lpstr>School_Ethnicity</vt:lpstr>
      <vt:lpstr>School_Race</vt:lpstr>
      <vt:lpstr>School_Grade</vt:lpstr>
      <vt:lpstr>District_Gender</vt:lpstr>
      <vt:lpstr>District_Ethnicity</vt:lpstr>
      <vt:lpstr>District_Race</vt:lpstr>
      <vt:lpstr>Distrtrict_Grade</vt:lpstr>
      <vt:lpstr>Counts</vt:lpstr>
      <vt:lpstr>Total_Score</vt:lpstr>
      <vt:lpstr>CleanedData</vt:lpstr>
      <vt:lpstr>Lists</vt:lpstr>
      <vt:lpstr>Ethnicity</vt:lpstr>
      <vt:lpstr>Gender</vt:lpstr>
      <vt:lpstr>Grade</vt:lpstr>
      <vt:lpstr>School_Items_Report!Print_Area</vt:lpstr>
      <vt:lpstr>Race</vt:lpstr>
      <vt:lpstr>SchoolList</vt:lpstr>
      <vt:lpstr>YearLIst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 Gordon</dc:creator>
  <cp:lastModifiedBy>Way, Gordon</cp:lastModifiedBy>
  <dcterms:created xsi:type="dcterms:W3CDTF">2022-12-06T15:09:55Z</dcterms:created>
  <dcterms:modified xsi:type="dcterms:W3CDTF">2023-09-27T18:40:09Z</dcterms:modified>
</cp:coreProperties>
</file>